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N:\IO\OPI\AKCE OPI\MC_2025 Rekonstrukce soc.zařízení\IA_2025 Rekonstrukce hygienyckých prostor\2. VZ _ VŘ\Zhotovitel\Výzva _ Z_Příloha č. 4 PD + výkaz výměr_OK\3. PROSTOR - 8. NP - L - SEVER\"/>
    </mc:Choice>
  </mc:AlternateContent>
  <xr:revisionPtr revIDLastSave="0" documentId="13_ncr:1_{EB13AB3F-BD28-416D-B430-719608A7C2F8}" xr6:coauthVersionLast="47" xr6:coauthVersionMax="47" xr10:uidLastSave="{00000000-0000-0000-0000-000000000000}"/>
  <bookViews>
    <workbookView xWindow="885" yWindow="3000" windowWidth="19740" windowHeight="13995" activeTab="1" xr2:uid="{00000000-000D-0000-FFFF-FFFF00000000}"/>
  </bookViews>
  <sheets>
    <sheet name="Rekapitulace stavby" sheetId="1" r:id="rId1"/>
    <sheet name="03 - 3. prostor - 8. patro" sheetId="2" r:id="rId2"/>
    <sheet name="Seznam figur" sheetId="3" r:id="rId3"/>
    <sheet name="Pokyny pro vyplnění" sheetId="4" r:id="rId4"/>
  </sheets>
  <definedNames>
    <definedName name="_xlnm._FilterDatabase" localSheetId="1" hidden="1">'03 - 3. prostor - 8. patro'!$C$110:$K$469</definedName>
    <definedName name="_xlnm.Print_Titles" localSheetId="1">'03 - 3. prostor - 8. patro'!$110:$110</definedName>
    <definedName name="_xlnm.Print_Titles" localSheetId="0">'Rekapitulace stavby'!$52:$52</definedName>
    <definedName name="_xlnm.Print_Titles" localSheetId="2">'Seznam figur'!$9:$9</definedName>
    <definedName name="_xlnm.Print_Area" localSheetId="1">'03 - 3. prostor - 8. patro'!$C$4:$J$39,'03 - 3. prostor - 8. patro'!$C$45:$J$92,'03 - 3. prostor - 8. patro'!$C$98:$K$469</definedName>
    <definedName name="_xlnm.Print_Area" localSheetId="3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stavby'!$C$42:$AQ$56</definedName>
    <definedName name="_xlnm.Print_Area" localSheetId="2">'Seznam figur'!$C$4:$G$63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3" l="1"/>
  <c r="J37" i="2"/>
  <c r="J36" i="2"/>
  <c r="AY55" i="1"/>
  <c r="J35" i="2"/>
  <c r="AX55" i="1" s="1"/>
  <c r="BI469" i="2"/>
  <c r="BH469" i="2"/>
  <c r="BG469" i="2"/>
  <c r="BF469" i="2"/>
  <c r="T469" i="2"/>
  <c r="R469" i="2"/>
  <c r="P469" i="2"/>
  <c r="BI468" i="2"/>
  <c r="BH468" i="2"/>
  <c r="BG468" i="2"/>
  <c r="BF468" i="2"/>
  <c r="T468" i="2"/>
  <c r="R468" i="2"/>
  <c r="P468" i="2"/>
  <c r="BI466" i="2"/>
  <c r="BH466" i="2"/>
  <c r="BG466" i="2"/>
  <c r="BF466" i="2"/>
  <c r="T466" i="2"/>
  <c r="R466" i="2"/>
  <c r="P466" i="2"/>
  <c r="BI464" i="2"/>
  <c r="BH464" i="2"/>
  <c r="BG464" i="2"/>
  <c r="BF464" i="2"/>
  <c r="T464" i="2"/>
  <c r="R464" i="2"/>
  <c r="P464" i="2"/>
  <c r="BI463" i="2"/>
  <c r="BH463" i="2"/>
  <c r="BG463" i="2"/>
  <c r="BF463" i="2"/>
  <c r="T463" i="2"/>
  <c r="R463" i="2"/>
  <c r="P463" i="2"/>
  <c r="BI461" i="2"/>
  <c r="BH461" i="2"/>
  <c r="BG461" i="2"/>
  <c r="BF461" i="2"/>
  <c r="T461" i="2"/>
  <c r="R461" i="2"/>
  <c r="P461" i="2"/>
  <c r="BI460" i="2"/>
  <c r="BH460" i="2"/>
  <c r="BG460" i="2"/>
  <c r="BF460" i="2"/>
  <c r="T460" i="2"/>
  <c r="R460" i="2"/>
  <c r="P460" i="2"/>
  <c r="BI459" i="2"/>
  <c r="BH459" i="2"/>
  <c r="BG459" i="2"/>
  <c r="BF459" i="2"/>
  <c r="T459" i="2"/>
  <c r="R459" i="2"/>
  <c r="P459" i="2"/>
  <c r="BI457" i="2"/>
  <c r="BH457" i="2"/>
  <c r="BG457" i="2"/>
  <c r="BF457" i="2"/>
  <c r="T457" i="2"/>
  <c r="R457" i="2"/>
  <c r="P457" i="2"/>
  <c r="BI455" i="2"/>
  <c r="BH455" i="2"/>
  <c r="BG455" i="2"/>
  <c r="BF455" i="2"/>
  <c r="T455" i="2"/>
  <c r="R455" i="2"/>
  <c r="P455" i="2"/>
  <c r="BI453" i="2"/>
  <c r="BH453" i="2"/>
  <c r="BG453" i="2"/>
  <c r="BF453" i="2"/>
  <c r="T453" i="2"/>
  <c r="R453" i="2"/>
  <c r="P453" i="2"/>
  <c r="BI451" i="2"/>
  <c r="BH451" i="2"/>
  <c r="BG451" i="2"/>
  <c r="BF451" i="2"/>
  <c r="T451" i="2"/>
  <c r="R451" i="2"/>
  <c r="P451" i="2"/>
  <c r="BI449" i="2"/>
  <c r="BH449" i="2"/>
  <c r="BG449" i="2"/>
  <c r="BF449" i="2"/>
  <c r="T449" i="2"/>
  <c r="R449" i="2"/>
  <c r="P449" i="2"/>
  <c r="BI447" i="2"/>
  <c r="BH447" i="2"/>
  <c r="BG447" i="2"/>
  <c r="BF447" i="2"/>
  <c r="T447" i="2"/>
  <c r="R447" i="2"/>
  <c r="P447" i="2"/>
  <c r="BI445" i="2"/>
  <c r="BH445" i="2"/>
  <c r="BG445" i="2"/>
  <c r="BF445" i="2"/>
  <c r="T445" i="2"/>
  <c r="R445" i="2"/>
  <c r="P445" i="2"/>
  <c r="BI444" i="2"/>
  <c r="BH444" i="2"/>
  <c r="BG444" i="2"/>
  <c r="BF444" i="2"/>
  <c r="T444" i="2"/>
  <c r="R444" i="2"/>
  <c r="P444" i="2"/>
  <c r="BI443" i="2"/>
  <c r="BH443" i="2"/>
  <c r="BG443" i="2"/>
  <c r="BF443" i="2"/>
  <c r="T443" i="2"/>
  <c r="R443" i="2"/>
  <c r="P443" i="2"/>
  <c r="BI441" i="2"/>
  <c r="BH441" i="2"/>
  <c r="BG441" i="2"/>
  <c r="BF441" i="2"/>
  <c r="T441" i="2"/>
  <c r="R441" i="2"/>
  <c r="P441" i="2"/>
  <c r="BI439" i="2"/>
  <c r="BH439" i="2"/>
  <c r="BG439" i="2"/>
  <c r="BF439" i="2"/>
  <c r="T439" i="2"/>
  <c r="R439" i="2"/>
  <c r="P439" i="2"/>
  <c r="BI438" i="2"/>
  <c r="BH438" i="2"/>
  <c r="BG438" i="2"/>
  <c r="BF438" i="2"/>
  <c r="T438" i="2"/>
  <c r="R438" i="2"/>
  <c r="P438" i="2"/>
  <c r="BI436" i="2"/>
  <c r="BH436" i="2"/>
  <c r="BG436" i="2"/>
  <c r="BF436" i="2"/>
  <c r="T436" i="2"/>
  <c r="R436" i="2"/>
  <c r="P436" i="2"/>
  <c r="BI434" i="2"/>
  <c r="BH434" i="2"/>
  <c r="BG434" i="2"/>
  <c r="BF434" i="2"/>
  <c r="T434" i="2"/>
  <c r="R434" i="2"/>
  <c r="P434" i="2"/>
  <c r="BI432" i="2"/>
  <c r="BH432" i="2"/>
  <c r="BG432" i="2"/>
  <c r="BF432" i="2"/>
  <c r="T432" i="2"/>
  <c r="R432" i="2"/>
  <c r="P432" i="2"/>
  <c r="BI431" i="2"/>
  <c r="BH431" i="2"/>
  <c r="BG431" i="2"/>
  <c r="BF431" i="2"/>
  <c r="T431" i="2"/>
  <c r="R431" i="2"/>
  <c r="P431" i="2"/>
  <c r="BI429" i="2"/>
  <c r="BH429" i="2"/>
  <c r="BG429" i="2"/>
  <c r="BF429" i="2"/>
  <c r="T429" i="2"/>
  <c r="R429" i="2"/>
  <c r="P429" i="2"/>
  <c r="BI426" i="2"/>
  <c r="BH426" i="2"/>
  <c r="BG426" i="2"/>
  <c r="BF426" i="2"/>
  <c r="T426" i="2"/>
  <c r="R426" i="2"/>
  <c r="P426" i="2"/>
  <c r="BI424" i="2"/>
  <c r="BH424" i="2"/>
  <c r="BG424" i="2"/>
  <c r="BF424" i="2"/>
  <c r="T424" i="2"/>
  <c r="R424" i="2"/>
  <c r="P424" i="2"/>
  <c r="BI420" i="2"/>
  <c r="BH420" i="2"/>
  <c r="BG420" i="2"/>
  <c r="BF420" i="2"/>
  <c r="T420" i="2"/>
  <c r="R420" i="2"/>
  <c r="P420" i="2"/>
  <c r="BI418" i="2"/>
  <c r="BH418" i="2"/>
  <c r="BG418" i="2"/>
  <c r="BF418" i="2"/>
  <c r="T418" i="2"/>
  <c r="R418" i="2"/>
  <c r="P418" i="2"/>
  <c r="BI415" i="2"/>
  <c r="BH415" i="2"/>
  <c r="BG415" i="2"/>
  <c r="BF415" i="2"/>
  <c r="T415" i="2"/>
  <c r="R415" i="2"/>
  <c r="P415" i="2"/>
  <c r="BI413" i="2"/>
  <c r="BH413" i="2"/>
  <c r="BG413" i="2"/>
  <c r="BF413" i="2"/>
  <c r="T413" i="2"/>
  <c r="R413" i="2"/>
  <c r="P413" i="2"/>
  <c r="BI410" i="2"/>
  <c r="BH410" i="2"/>
  <c r="BG410" i="2"/>
  <c r="BF410" i="2"/>
  <c r="T410" i="2"/>
  <c r="R410" i="2"/>
  <c r="P410" i="2"/>
  <c r="BI408" i="2"/>
  <c r="BH408" i="2"/>
  <c r="BG408" i="2"/>
  <c r="BF408" i="2"/>
  <c r="T408" i="2"/>
  <c r="R408" i="2"/>
  <c r="P408" i="2"/>
  <c r="BI405" i="2"/>
  <c r="BH405" i="2"/>
  <c r="BG405" i="2"/>
  <c r="BF405" i="2"/>
  <c r="T405" i="2"/>
  <c r="R405" i="2"/>
  <c r="P405" i="2"/>
  <c r="BI402" i="2"/>
  <c r="BH402" i="2"/>
  <c r="BG402" i="2"/>
  <c r="BF402" i="2"/>
  <c r="T402" i="2"/>
  <c r="R402" i="2"/>
  <c r="P402" i="2"/>
  <c r="BI399" i="2"/>
  <c r="BH399" i="2"/>
  <c r="BG399" i="2"/>
  <c r="BF399" i="2"/>
  <c r="T399" i="2"/>
  <c r="R399" i="2"/>
  <c r="P399" i="2"/>
  <c r="BI394" i="2"/>
  <c r="BH394" i="2"/>
  <c r="BG394" i="2"/>
  <c r="BF394" i="2"/>
  <c r="T394" i="2"/>
  <c r="R394" i="2"/>
  <c r="P394" i="2"/>
  <c r="BI388" i="2"/>
  <c r="BH388" i="2"/>
  <c r="BG388" i="2"/>
  <c r="BF388" i="2"/>
  <c r="T388" i="2"/>
  <c r="R388" i="2"/>
  <c r="P388" i="2"/>
  <c r="BI386" i="2"/>
  <c r="BH386" i="2"/>
  <c r="BG386" i="2"/>
  <c r="BF386" i="2"/>
  <c r="T386" i="2"/>
  <c r="R386" i="2"/>
  <c r="P386" i="2"/>
  <c r="BI383" i="2"/>
  <c r="BH383" i="2"/>
  <c r="BG383" i="2"/>
  <c r="BF383" i="2"/>
  <c r="T383" i="2"/>
  <c r="R383" i="2"/>
  <c r="P383" i="2"/>
  <c r="BI380" i="2"/>
  <c r="BH380" i="2"/>
  <c r="BG380" i="2"/>
  <c r="BF380" i="2"/>
  <c r="T380" i="2"/>
  <c r="R380" i="2"/>
  <c r="P380" i="2"/>
  <c r="BI378" i="2"/>
  <c r="BH378" i="2"/>
  <c r="BG378" i="2"/>
  <c r="BF378" i="2"/>
  <c r="T378" i="2"/>
  <c r="R378" i="2"/>
  <c r="P378" i="2"/>
  <c r="BI376" i="2"/>
  <c r="BH376" i="2"/>
  <c r="BG376" i="2"/>
  <c r="BF376" i="2"/>
  <c r="T376" i="2"/>
  <c r="R376" i="2"/>
  <c r="P376" i="2"/>
  <c r="BI373" i="2"/>
  <c r="BH373" i="2"/>
  <c r="BG373" i="2"/>
  <c r="BF373" i="2"/>
  <c r="T373" i="2"/>
  <c r="R373" i="2"/>
  <c r="P373" i="2"/>
  <c r="BI369" i="2"/>
  <c r="BH369" i="2"/>
  <c r="BG369" i="2"/>
  <c r="BF369" i="2"/>
  <c r="T369" i="2"/>
  <c r="R369" i="2"/>
  <c r="P369" i="2"/>
  <c r="BI366" i="2"/>
  <c r="BH366" i="2"/>
  <c r="BG366" i="2"/>
  <c r="BF366" i="2"/>
  <c r="T366" i="2"/>
  <c r="R366" i="2"/>
  <c r="P366" i="2"/>
  <c r="BI363" i="2"/>
  <c r="BH363" i="2"/>
  <c r="BG363" i="2"/>
  <c r="BF363" i="2"/>
  <c r="T363" i="2"/>
  <c r="R363" i="2"/>
  <c r="P363" i="2"/>
  <c r="BI358" i="2"/>
  <c r="BH358" i="2"/>
  <c r="BG358" i="2"/>
  <c r="BF358" i="2"/>
  <c r="T358" i="2"/>
  <c r="R358" i="2"/>
  <c r="P358" i="2"/>
  <c r="BI355" i="2"/>
  <c r="BH355" i="2"/>
  <c r="BG355" i="2"/>
  <c r="BF355" i="2"/>
  <c r="T355" i="2"/>
  <c r="R355" i="2"/>
  <c r="P355" i="2"/>
  <c r="BI352" i="2"/>
  <c r="BH352" i="2"/>
  <c r="BG352" i="2"/>
  <c r="BF352" i="2"/>
  <c r="T352" i="2"/>
  <c r="R352" i="2"/>
  <c r="P352" i="2"/>
  <c r="BI350" i="2"/>
  <c r="BH350" i="2"/>
  <c r="BG350" i="2"/>
  <c r="BF350" i="2"/>
  <c r="T350" i="2"/>
  <c r="R350" i="2"/>
  <c r="P350" i="2"/>
  <c r="BI347" i="2"/>
  <c r="BH347" i="2"/>
  <c r="BG347" i="2"/>
  <c r="BF347" i="2"/>
  <c r="T347" i="2"/>
  <c r="R347" i="2"/>
  <c r="P347" i="2"/>
  <c r="BI344" i="2"/>
  <c r="BH344" i="2"/>
  <c r="BG344" i="2"/>
  <c r="BF344" i="2"/>
  <c r="T344" i="2"/>
  <c r="R344" i="2"/>
  <c r="P344" i="2"/>
  <c r="BI341" i="2"/>
  <c r="BH341" i="2"/>
  <c r="BG341" i="2"/>
  <c r="BF341" i="2"/>
  <c r="T341" i="2"/>
  <c r="R341" i="2"/>
  <c r="P341" i="2"/>
  <c r="BI339" i="2"/>
  <c r="BH339" i="2"/>
  <c r="BG339" i="2"/>
  <c r="BF339" i="2"/>
  <c r="T339" i="2"/>
  <c r="R339" i="2"/>
  <c r="P339" i="2"/>
  <c r="BI337" i="2"/>
  <c r="BH337" i="2"/>
  <c r="BG337" i="2"/>
  <c r="BF337" i="2"/>
  <c r="T337" i="2"/>
  <c r="R337" i="2"/>
  <c r="P337" i="2"/>
  <c r="BI334" i="2"/>
  <c r="BH334" i="2"/>
  <c r="BG334" i="2"/>
  <c r="BF334" i="2"/>
  <c r="T334" i="2"/>
  <c r="R334" i="2"/>
  <c r="P334" i="2"/>
  <c r="BI332" i="2"/>
  <c r="BH332" i="2"/>
  <c r="BG332" i="2"/>
  <c r="BF332" i="2"/>
  <c r="T332" i="2"/>
  <c r="R332" i="2"/>
  <c r="P332" i="2"/>
  <c r="BI330" i="2"/>
  <c r="BH330" i="2"/>
  <c r="BG330" i="2"/>
  <c r="BF330" i="2"/>
  <c r="T330" i="2"/>
  <c r="R330" i="2"/>
  <c r="P330" i="2"/>
  <c r="BI329" i="2"/>
  <c r="BH329" i="2"/>
  <c r="BG329" i="2"/>
  <c r="BF329" i="2"/>
  <c r="T329" i="2"/>
  <c r="R329" i="2"/>
  <c r="P329" i="2"/>
  <c r="BI327" i="2"/>
  <c r="BH327" i="2"/>
  <c r="BG327" i="2"/>
  <c r="BF327" i="2"/>
  <c r="T327" i="2"/>
  <c r="R327" i="2"/>
  <c r="P327" i="2"/>
  <c r="BI326" i="2"/>
  <c r="BH326" i="2"/>
  <c r="BG326" i="2"/>
  <c r="BF326" i="2"/>
  <c r="T326" i="2"/>
  <c r="R326" i="2"/>
  <c r="P326" i="2"/>
  <c r="BI324" i="2"/>
  <c r="BH324" i="2"/>
  <c r="BG324" i="2"/>
  <c r="BF324" i="2"/>
  <c r="T324" i="2"/>
  <c r="R324" i="2"/>
  <c r="P324" i="2"/>
  <c r="BI322" i="2"/>
  <c r="BH322" i="2"/>
  <c r="BG322" i="2"/>
  <c r="BF322" i="2"/>
  <c r="T322" i="2"/>
  <c r="R322" i="2"/>
  <c r="P322" i="2"/>
  <c r="BI318" i="2"/>
  <c r="BH318" i="2"/>
  <c r="BG318" i="2"/>
  <c r="BF318" i="2"/>
  <c r="T318" i="2"/>
  <c r="R318" i="2"/>
  <c r="P318" i="2"/>
  <c r="BI314" i="2"/>
  <c r="BH314" i="2"/>
  <c r="BG314" i="2"/>
  <c r="BF314" i="2"/>
  <c r="T314" i="2"/>
  <c r="R314" i="2"/>
  <c r="P314" i="2"/>
  <c r="BI311" i="2"/>
  <c r="BH311" i="2"/>
  <c r="BG311" i="2"/>
  <c r="BF311" i="2"/>
  <c r="T311" i="2"/>
  <c r="R311" i="2"/>
  <c r="P311" i="2"/>
  <c r="BI308" i="2"/>
  <c r="BH308" i="2"/>
  <c r="BG308" i="2"/>
  <c r="BF308" i="2"/>
  <c r="T308" i="2"/>
  <c r="R308" i="2"/>
  <c r="P308" i="2"/>
  <c r="BI306" i="2"/>
  <c r="BH306" i="2"/>
  <c r="BG306" i="2"/>
  <c r="BF306" i="2"/>
  <c r="T306" i="2"/>
  <c r="R306" i="2"/>
  <c r="P306" i="2"/>
  <c r="BI303" i="2"/>
  <c r="BH303" i="2"/>
  <c r="BG303" i="2"/>
  <c r="BF303" i="2"/>
  <c r="T303" i="2"/>
  <c r="R303" i="2"/>
  <c r="P303" i="2"/>
  <c r="BI300" i="2"/>
  <c r="BH300" i="2"/>
  <c r="BG300" i="2"/>
  <c r="BF300" i="2"/>
  <c r="T300" i="2"/>
  <c r="R300" i="2"/>
  <c r="P300" i="2"/>
  <c r="BI298" i="2"/>
  <c r="BH298" i="2"/>
  <c r="BG298" i="2"/>
  <c r="BF298" i="2"/>
  <c r="T298" i="2"/>
  <c r="R298" i="2"/>
  <c r="P298" i="2"/>
  <c r="BI296" i="2"/>
  <c r="BH296" i="2"/>
  <c r="BG296" i="2"/>
  <c r="BF296" i="2"/>
  <c r="T296" i="2"/>
  <c r="R296" i="2"/>
  <c r="P296" i="2"/>
  <c r="BI295" i="2"/>
  <c r="BH295" i="2"/>
  <c r="BG295" i="2"/>
  <c r="BF295" i="2"/>
  <c r="T295" i="2"/>
  <c r="R295" i="2"/>
  <c r="P295" i="2"/>
  <c r="BI293" i="2"/>
  <c r="BH293" i="2"/>
  <c r="BG293" i="2"/>
  <c r="BF293" i="2"/>
  <c r="T293" i="2"/>
  <c r="R293" i="2"/>
  <c r="P293" i="2"/>
  <c r="BI290" i="2"/>
  <c r="BH290" i="2"/>
  <c r="BG290" i="2"/>
  <c r="BF290" i="2"/>
  <c r="T290" i="2"/>
  <c r="R290" i="2"/>
  <c r="P290" i="2"/>
  <c r="BI289" i="2"/>
  <c r="BH289" i="2"/>
  <c r="BG289" i="2"/>
  <c r="BF289" i="2"/>
  <c r="T289" i="2"/>
  <c r="R289" i="2"/>
  <c r="P289" i="2"/>
  <c r="BI287" i="2"/>
  <c r="BH287" i="2"/>
  <c r="BG287" i="2"/>
  <c r="BF287" i="2"/>
  <c r="T287" i="2"/>
  <c r="R287" i="2"/>
  <c r="P287" i="2"/>
  <c r="BI286" i="2"/>
  <c r="BH286" i="2"/>
  <c r="BG286" i="2"/>
  <c r="BF286" i="2"/>
  <c r="T286" i="2"/>
  <c r="R286" i="2"/>
  <c r="P286" i="2"/>
  <c r="BI284" i="2"/>
  <c r="BH284" i="2"/>
  <c r="BG284" i="2"/>
  <c r="BF284" i="2"/>
  <c r="T284" i="2"/>
  <c r="R284" i="2"/>
  <c r="P284" i="2"/>
  <c r="BI281" i="2"/>
  <c r="BH281" i="2"/>
  <c r="BG281" i="2"/>
  <c r="BF281" i="2"/>
  <c r="T281" i="2"/>
  <c r="R281" i="2"/>
  <c r="P281" i="2"/>
  <c r="BI280" i="2"/>
  <c r="BH280" i="2"/>
  <c r="BG280" i="2"/>
  <c r="BF280" i="2"/>
  <c r="T280" i="2"/>
  <c r="R280" i="2"/>
  <c r="P280" i="2"/>
  <c r="BI279" i="2"/>
  <c r="BH279" i="2"/>
  <c r="BG279" i="2"/>
  <c r="BF279" i="2"/>
  <c r="T279" i="2"/>
  <c r="R279" i="2"/>
  <c r="P279" i="2"/>
  <c r="BI278" i="2"/>
  <c r="BH278" i="2"/>
  <c r="BG278" i="2"/>
  <c r="BF278" i="2"/>
  <c r="T278" i="2"/>
  <c r="R278" i="2"/>
  <c r="P278" i="2"/>
  <c r="BI277" i="2"/>
  <c r="BH277" i="2"/>
  <c r="BG277" i="2"/>
  <c r="BF277" i="2"/>
  <c r="T277" i="2"/>
  <c r="R277" i="2"/>
  <c r="P277" i="2"/>
  <c r="BI275" i="2"/>
  <c r="BH275" i="2"/>
  <c r="BG275" i="2"/>
  <c r="BF275" i="2"/>
  <c r="T275" i="2"/>
  <c r="R275" i="2"/>
  <c r="P275" i="2"/>
  <c r="BI274" i="2"/>
  <c r="BH274" i="2"/>
  <c r="BG274" i="2"/>
  <c r="BF274" i="2"/>
  <c r="T274" i="2"/>
  <c r="R274" i="2"/>
  <c r="P274" i="2"/>
  <c r="BI272" i="2"/>
  <c r="BH272" i="2"/>
  <c r="BG272" i="2"/>
  <c r="BF272" i="2"/>
  <c r="T272" i="2"/>
  <c r="R272" i="2"/>
  <c r="P272" i="2"/>
  <c r="BI270" i="2"/>
  <c r="BH270" i="2"/>
  <c r="BG270" i="2"/>
  <c r="BF270" i="2"/>
  <c r="T270" i="2"/>
  <c r="R270" i="2"/>
  <c r="P270" i="2"/>
  <c r="BI269" i="2"/>
  <c r="BH269" i="2"/>
  <c r="BG269" i="2"/>
  <c r="BF269" i="2"/>
  <c r="T269" i="2"/>
  <c r="R269" i="2"/>
  <c r="P269" i="2"/>
  <c r="BI267" i="2"/>
  <c r="BH267" i="2"/>
  <c r="BG267" i="2"/>
  <c r="BF267" i="2"/>
  <c r="T267" i="2"/>
  <c r="R267" i="2"/>
  <c r="P267" i="2"/>
  <c r="BI266" i="2"/>
  <c r="BH266" i="2"/>
  <c r="BG266" i="2"/>
  <c r="BF266" i="2"/>
  <c r="T266" i="2"/>
  <c r="R266" i="2"/>
  <c r="P266" i="2"/>
  <c r="BI264" i="2"/>
  <c r="BH264" i="2"/>
  <c r="BG264" i="2"/>
  <c r="BF264" i="2"/>
  <c r="T264" i="2"/>
  <c r="R264" i="2"/>
  <c r="P264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60" i="2"/>
  <c r="BH260" i="2"/>
  <c r="BG260" i="2"/>
  <c r="BF260" i="2"/>
  <c r="T260" i="2"/>
  <c r="R260" i="2"/>
  <c r="P260" i="2"/>
  <c r="BI258" i="2"/>
  <c r="BH258" i="2"/>
  <c r="BG258" i="2"/>
  <c r="BF258" i="2"/>
  <c r="T258" i="2"/>
  <c r="R258" i="2"/>
  <c r="P258" i="2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53" i="2"/>
  <c r="BH253" i="2"/>
  <c r="BG253" i="2"/>
  <c r="BF253" i="2"/>
  <c r="T253" i="2"/>
  <c r="R253" i="2"/>
  <c r="P253" i="2"/>
  <c r="BI251" i="2"/>
  <c r="BH251" i="2"/>
  <c r="BG251" i="2"/>
  <c r="BF251" i="2"/>
  <c r="T251" i="2"/>
  <c r="R251" i="2"/>
  <c r="P251" i="2"/>
  <c r="BI248" i="2"/>
  <c r="BH248" i="2"/>
  <c r="BG248" i="2"/>
  <c r="BF248" i="2"/>
  <c r="T248" i="2"/>
  <c r="R248" i="2"/>
  <c r="P248" i="2"/>
  <c r="BI247" i="2"/>
  <c r="BH247" i="2"/>
  <c r="BG247" i="2"/>
  <c r="BF247" i="2"/>
  <c r="T247" i="2"/>
  <c r="R247" i="2"/>
  <c r="P247" i="2"/>
  <c r="BI245" i="2"/>
  <c r="BH245" i="2"/>
  <c r="BG245" i="2"/>
  <c r="BF245" i="2"/>
  <c r="T245" i="2"/>
  <c r="R245" i="2"/>
  <c r="P245" i="2"/>
  <c r="BI243" i="2"/>
  <c r="BH243" i="2"/>
  <c r="BG243" i="2"/>
  <c r="BF243" i="2"/>
  <c r="T243" i="2"/>
  <c r="R243" i="2"/>
  <c r="P243" i="2"/>
  <c r="BI241" i="2"/>
  <c r="BH241" i="2"/>
  <c r="BG241" i="2"/>
  <c r="BF241" i="2"/>
  <c r="T241" i="2"/>
  <c r="R241" i="2"/>
  <c r="P241" i="2"/>
  <c r="BI239" i="2"/>
  <c r="BH239" i="2"/>
  <c r="BG239" i="2"/>
  <c r="BF239" i="2"/>
  <c r="T239" i="2"/>
  <c r="R239" i="2"/>
  <c r="P239" i="2"/>
  <c r="BI237" i="2"/>
  <c r="BH237" i="2"/>
  <c r="BG237" i="2"/>
  <c r="BF237" i="2"/>
  <c r="T237" i="2"/>
  <c r="R237" i="2"/>
  <c r="P237" i="2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29" i="2"/>
  <c r="BH229" i="2"/>
  <c r="BG229" i="2"/>
  <c r="BF229" i="2"/>
  <c r="T229" i="2"/>
  <c r="R229" i="2"/>
  <c r="P229" i="2"/>
  <c r="BI227" i="2"/>
  <c r="BH227" i="2"/>
  <c r="BG227" i="2"/>
  <c r="BF227" i="2"/>
  <c r="T227" i="2"/>
  <c r="R227" i="2"/>
  <c r="P227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19" i="2"/>
  <c r="BH219" i="2"/>
  <c r="BG219" i="2"/>
  <c r="BF219" i="2"/>
  <c r="T219" i="2"/>
  <c r="R219" i="2"/>
  <c r="P219" i="2"/>
  <c r="BI215" i="2"/>
  <c r="BH215" i="2"/>
  <c r="BG215" i="2"/>
  <c r="BF215" i="2"/>
  <c r="T215" i="2"/>
  <c r="T214" i="2" s="1"/>
  <c r="R215" i="2"/>
  <c r="R214" i="2" s="1"/>
  <c r="P215" i="2"/>
  <c r="P214" i="2"/>
  <c r="BI211" i="2"/>
  <c r="BH211" i="2"/>
  <c r="BG211" i="2"/>
  <c r="BF211" i="2"/>
  <c r="T211" i="2"/>
  <c r="T210" i="2" s="1"/>
  <c r="R211" i="2"/>
  <c r="R210" i="2" s="1"/>
  <c r="P211" i="2"/>
  <c r="P210" i="2"/>
  <c r="BI205" i="2"/>
  <c r="BH205" i="2"/>
  <c r="BG205" i="2"/>
  <c r="BF205" i="2"/>
  <c r="T205" i="2"/>
  <c r="T204" i="2" s="1"/>
  <c r="R205" i="2"/>
  <c r="R204" i="2" s="1"/>
  <c r="P205" i="2"/>
  <c r="P204" i="2" s="1"/>
  <c r="BI201" i="2"/>
  <c r="BH201" i="2"/>
  <c r="BG201" i="2"/>
  <c r="BF201" i="2"/>
  <c r="T201" i="2"/>
  <c r="R201" i="2"/>
  <c r="P201" i="2"/>
  <c r="BI196" i="2"/>
  <c r="BH196" i="2"/>
  <c r="BG196" i="2"/>
  <c r="BF196" i="2"/>
  <c r="T196" i="2"/>
  <c r="R196" i="2"/>
  <c r="P196" i="2"/>
  <c r="BI191" i="2"/>
  <c r="BH191" i="2"/>
  <c r="BG191" i="2"/>
  <c r="BF191" i="2"/>
  <c r="T191" i="2"/>
  <c r="R191" i="2"/>
  <c r="P191" i="2"/>
  <c r="BI187" i="2"/>
  <c r="BH187" i="2"/>
  <c r="BG187" i="2"/>
  <c r="BF187" i="2"/>
  <c r="T187" i="2"/>
  <c r="R187" i="2"/>
  <c r="P187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6" i="2"/>
  <c r="BH176" i="2"/>
  <c r="BG176" i="2"/>
  <c r="BF176" i="2"/>
  <c r="T176" i="2"/>
  <c r="R176" i="2"/>
  <c r="P176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3" i="2"/>
  <c r="BH163" i="2"/>
  <c r="BG163" i="2"/>
  <c r="BF163" i="2"/>
  <c r="T163" i="2"/>
  <c r="R163" i="2"/>
  <c r="P163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6" i="2"/>
  <c r="BH126" i="2"/>
  <c r="BG126" i="2"/>
  <c r="BF126" i="2"/>
  <c r="T126" i="2"/>
  <c r="R126" i="2"/>
  <c r="P126" i="2"/>
  <c r="BI123" i="2"/>
  <c r="BH123" i="2"/>
  <c r="BG123" i="2"/>
  <c r="BF123" i="2"/>
  <c r="T123" i="2"/>
  <c r="R123" i="2"/>
  <c r="P123" i="2"/>
  <c r="BI120" i="2"/>
  <c r="BH120" i="2"/>
  <c r="BG120" i="2"/>
  <c r="BF120" i="2"/>
  <c r="T120" i="2"/>
  <c r="R120" i="2"/>
  <c r="P120" i="2"/>
  <c r="BI117" i="2"/>
  <c r="BH117" i="2"/>
  <c r="BG117" i="2"/>
  <c r="BF117" i="2"/>
  <c r="T117" i="2"/>
  <c r="R117" i="2"/>
  <c r="P117" i="2"/>
  <c r="BI114" i="2"/>
  <c r="BH114" i="2"/>
  <c r="BG114" i="2"/>
  <c r="BF114" i="2"/>
  <c r="T114" i="2"/>
  <c r="R114" i="2"/>
  <c r="P114" i="2"/>
  <c r="F105" i="2"/>
  <c r="E103" i="2"/>
  <c r="F52" i="2"/>
  <c r="E50" i="2"/>
  <c r="J24" i="2"/>
  <c r="E24" i="2"/>
  <c r="J108" i="2" s="1"/>
  <c r="J23" i="2"/>
  <c r="J21" i="2"/>
  <c r="E21" i="2"/>
  <c r="J54" i="2" s="1"/>
  <c r="J20" i="2"/>
  <c r="J18" i="2"/>
  <c r="E18" i="2"/>
  <c r="F108" i="2" s="1"/>
  <c r="J17" i="2"/>
  <c r="J15" i="2"/>
  <c r="E15" i="2"/>
  <c r="F54" i="2" s="1"/>
  <c r="J14" i="2"/>
  <c r="J12" i="2"/>
  <c r="J52" i="2" s="1"/>
  <c r="E7" i="2"/>
  <c r="E48" i="2" s="1"/>
  <c r="L50" i="1"/>
  <c r="AM50" i="1"/>
  <c r="AM49" i="1"/>
  <c r="L49" i="1"/>
  <c r="AM47" i="1"/>
  <c r="L47" i="1"/>
  <c r="L45" i="1"/>
  <c r="L44" i="1"/>
  <c r="J266" i="2"/>
  <c r="J280" i="2"/>
  <c r="J445" i="2"/>
  <c r="J243" i="2"/>
  <c r="J221" i="2"/>
  <c r="J139" i="2"/>
  <c r="BK451" i="2"/>
  <c r="BK402" i="2"/>
  <c r="BK464" i="2"/>
  <c r="BK150" i="2"/>
  <c r="J117" i="2"/>
  <c r="J432" i="2"/>
  <c r="BK260" i="2"/>
  <c r="BK146" i="2"/>
  <c r="J205" i="2"/>
  <c r="BK383" i="2"/>
  <c r="J137" i="2"/>
  <c r="J233" i="2"/>
  <c r="J150" i="2"/>
  <c r="BK135" i="2"/>
  <c r="BK281" i="2"/>
  <c r="J191" i="2"/>
  <c r="BK274" i="2"/>
  <c r="J438" i="2"/>
  <c r="J146" i="2"/>
  <c r="BK266" i="2"/>
  <c r="J144" i="2"/>
  <c r="BK255" i="2"/>
  <c r="J255" i="2"/>
  <c r="BK180" i="2"/>
  <c r="J326" i="2"/>
  <c r="BK426" i="2"/>
  <c r="BK298" i="2"/>
  <c r="J322" i="2"/>
  <c r="J455" i="2"/>
  <c r="BK295" i="2"/>
  <c r="J355" i="2"/>
  <c r="BK219" i="2"/>
  <c r="BK158" i="2"/>
  <c r="BK444" i="2"/>
  <c r="BK434" i="2"/>
  <c r="J464" i="2"/>
  <c r="J129" i="2"/>
  <c r="J436" i="2"/>
  <c r="J281" i="2"/>
  <c r="J388" i="2"/>
  <c r="J334" i="2"/>
  <c r="AS54" i="1"/>
  <c r="J327" i="2"/>
  <c r="J339" i="2"/>
  <c r="J173" i="2"/>
  <c r="J373" i="2"/>
  <c r="BK243" i="2"/>
  <c r="BK388" i="2"/>
  <c r="J466" i="2"/>
  <c r="J277" i="2"/>
  <c r="J324" i="2"/>
  <c r="BK453" i="2"/>
  <c r="BK120" i="2"/>
  <c r="BK253" i="2"/>
  <c r="BK247" i="2"/>
  <c r="BK286" i="2"/>
  <c r="J289" i="2"/>
  <c r="J257" i="2"/>
  <c r="J245" i="2"/>
  <c r="J318" i="2"/>
  <c r="BK455" i="2"/>
  <c r="J332" i="2"/>
  <c r="BK369" i="2"/>
  <c r="J184" i="2"/>
  <c r="BK457" i="2"/>
  <c r="J369" i="2"/>
  <c r="J156" i="2"/>
  <c r="BK296" i="2"/>
  <c r="J298" i="2"/>
  <c r="J293" i="2"/>
  <c r="BK142" i="2"/>
  <c r="BK126" i="2"/>
  <c r="BK148" i="2"/>
  <c r="J376" i="2"/>
  <c r="J187" i="2"/>
  <c r="J431" i="2"/>
  <c r="BK460" i="2"/>
  <c r="BK322" i="2"/>
  <c r="BK241" i="2"/>
  <c r="J133" i="2"/>
  <c r="BK413" i="2"/>
  <c r="J363" i="2"/>
  <c r="BK182" i="2"/>
  <c r="J123" i="2"/>
  <c r="J264" i="2"/>
  <c r="J337" i="2"/>
  <c r="J394" i="2"/>
  <c r="BK405" i="2"/>
  <c r="BK280" i="2"/>
  <c r="J287" i="2"/>
  <c r="J451" i="2"/>
  <c r="J402" i="2"/>
  <c r="J120" i="2"/>
  <c r="J460" i="2"/>
  <c r="J290" i="2"/>
  <c r="J443" i="2"/>
  <c r="BK229" i="2"/>
  <c r="J303" i="2"/>
  <c r="J415" i="2"/>
  <c r="BK272" i="2"/>
  <c r="BK152" i="2"/>
  <c r="J163" i="2"/>
  <c r="BK329" i="2"/>
  <c r="J344" i="2"/>
  <c r="J358" i="2"/>
  <c r="BK303" i="2"/>
  <c r="J284" i="2"/>
  <c r="J350" i="2"/>
  <c r="BK231" i="2"/>
  <c r="BK289" i="2"/>
  <c r="BK306" i="2"/>
  <c r="BK344" i="2"/>
  <c r="J295" i="2"/>
  <c r="BK431" i="2"/>
  <c r="J274" i="2"/>
  <c r="J410" i="2"/>
  <c r="BK394" i="2"/>
  <c r="BK466" i="2"/>
  <c r="J380" i="2"/>
  <c r="BK347" i="2"/>
  <c r="J434" i="2"/>
  <c r="BK114" i="2"/>
  <c r="BK227" i="2"/>
  <c r="J239" i="2"/>
  <c r="BK373" i="2"/>
  <c r="J148" i="2"/>
  <c r="J405" i="2"/>
  <c r="BK287" i="2"/>
  <c r="J270" i="2"/>
  <c r="J278" i="2"/>
  <c r="BK300" i="2"/>
  <c r="J142" i="2"/>
  <c r="J248" i="2"/>
  <c r="BK284" i="2"/>
  <c r="J131" i="2"/>
  <c r="J235" i="2"/>
  <c r="J418" i="2"/>
  <c r="BK270" i="2"/>
  <c r="J447" i="2"/>
  <c r="BK278" i="2"/>
  <c r="J453" i="2"/>
  <c r="BK326" i="2"/>
  <c r="BK355" i="2"/>
  <c r="BK461" i="2"/>
  <c r="BK415" i="2"/>
  <c r="BK248" i="2"/>
  <c r="BK269" i="2"/>
  <c r="BK176" i="2"/>
  <c r="BK215" i="2"/>
  <c r="BK424" i="2"/>
  <c r="BK129" i="2"/>
  <c r="BK438" i="2"/>
  <c r="J261" i="2"/>
  <c r="BK137" i="2"/>
  <c r="J469" i="2"/>
  <c r="J114" i="2"/>
  <c r="BK237" i="2"/>
  <c r="J196" i="2"/>
  <c r="J461" i="2"/>
  <c r="BK436" i="2"/>
  <c r="BK261" i="2"/>
  <c r="BK449" i="2"/>
  <c r="J215" i="2"/>
  <c r="J399" i="2"/>
  <c r="J300" i="2"/>
  <c r="BK275" i="2"/>
  <c r="BK144" i="2"/>
  <c r="BK420" i="2"/>
  <c r="BK337" i="2"/>
  <c r="J347" i="2"/>
  <c r="BK332" i="2"/>
  <c r="BK341" i="2"/>
  <c r="BK211" i="2"/>
  <c r="J219" i="2"/>
  <c r="BK441" i="2"/>
  <c r="BK184" i="2"/>
  <c r="BK418" i="2"/>
  <c r="J227" i="2"/>
  <c r="BK245" i="2"/>
  <c r="J378" i="2"/>
  <c r="BK156" i="2"/>
  <c r="BK314" i="2"/>
  <c r="BK160" i="2"/>
  <c r="BK279" i="2"/>
  <c r="J251" i="2"/>
  <c r="J176" i="2"/>
  <c r="J429" i="2"/>
  <c r="BK445" i="2"/>
  <c r="J441" i="2"/>
  <c r="J463" i="2"/>
  <c r="BK468" i="2"/>
  <c r="BK191" i="2"/>
  <c r="J408" i="2"/>
  <c r="J201" i="2"/>
  <c r="J231" i="2"/>
  <c r="J275" i="2"/>
  <c r="BK324" i="2"/>
  <c r="BK221" i="2"/>
  <c r="BK330" i="2"/>
  <c r="BK133" i="2"/>
  <c r="BK378" i="2"/>
  <c r="J258" i="2"/>
  <c r="J279" i="2"/>
  <c r="BK163" i="2"/>
  <c r="BK171" i="2"/>
  <c r="BK358" i="2"/>
  <c r="J180" i="2"/>
  <c r="J272" i="2"/>
  <c r="J296" i="2"/>
  <c r="BK223" i="2"/>
  <c r="J126" i="2"/>
  <c r="J171" i="2"/>
  <c r="J169" i="2"/>
  <c r="BK327" i="2"/>
  <c r="J160" i="2"/>
  <c r="J330" i="2"/>
  <c r="J314" i="2"/>
  <c r="BK363" i="2"/>
  <c r="BK139" i="2"/>
  <c r="BK123" i="2"/>
  <c r="BK463" i="2"/>
  <c r="J247" i="2"/>
  <c r="J308" i="2"/>
  <c r="BK201" i="2"/>
  <c r="J225" i="2"/>
  <c r="J444" i="2"/>
  <c r="J154" i="2"/>
  <c r="BK196" i="2"/>
  <c r="BK117" i="2"/>
  <c r="J366" i="2"/>
  <c r="BK308" i="2"/>
  <c r="BK258" i="2"/>
  <c r="J286" i="2"/>
  <c r="BK257" i="2"/>
  <c r="J383" i="2"/>
  <c r="BK399" i="2"/>
  <c r="J413" i="2"/>
  <c r="BK173" i="2"/>
  <c r="J237" i="2"/>
  <c r="J426" i="2"/>
  <c r="BK429" i="2"/>
  <c r="J341" i="2"/>
  <c r="BK277" i="2"/>
  <c r="J329" i="2"/>
  <c r="J229" i="2"/>
  <c r="J158" i="2"/>
  <c r="BK376" i="2"/>
  <c r="J253" i="2"/>
  <c r="J420" i="2"/>
  <c r="J135" i="2"/>
  <c r="BK263" i="2"/>
  <c r="BK469" i="2"/>
  <c r="J386" i="2"/>
  <c r="J269" i="2"/>
  <c r="BK251" i="2"/>
  <c r="BK447" i="2"/>
  <c r="J211" i="2"/>
  <c r="J468" i="2"/>
  <c r="J306" i="2"/>
  <c r="BK380" i="2"/>
  <c r="BK408" i="2"/>
  <c r="BK386" i="2"/>
  <c r="BK187" i="2"/>
  <c r="BK131" i="2"/>
  <c r="BK443" i="2"/>
  <c r="BK410" i="2"/>
  <c r="J352" i="2"/>
  <c r="BK293" i="2"/>
  <c r="BK225" i="2"/>
  <c r="BK366" i="2"/>
  <c r="J182" i="2"/>
  <c r="BK350" i="2"/>
  <c r="J267" i="2"/>
  <c r="J311" i="2"/>
  <c r="BK352" i="2"/>
  <c r="J152" i="2"/>
  <c r="J459" i="2"/>
  <c r="BK205" i="2"/>
  <c r="BK334" i="2"/>
  <c r="BK459" i="2"/>
  <c r="J263" i="2"/>
  <c r="BK154" i="2"/>
  <c r="J449" i="2"/>
  <c r="J457" i="2"/>
  <c r="J439" i="2"/>
  <c r="J223" i="2"/>
  <c r="BK290" i="2"/>
  <c r="BK169" i="2"/>
  <c r="J241" i="2"/>
  <c r="BK339" i="2"/>
  <c r="BK235" i="2"/>
  <c r="J260" i="2"/>
  <c r="BK233" i="2"/>
  <c r="BK318" i="2"/>
  <c r="BK432" i="2"/>
  <c r="J424" i="2"/>
  <c r="BK311" i="2"/>
  <c r="BK264" i="2"/>
  <c r="BK439" i="2"/>
  <c r="BK239" i="2"/>
  <c r="BK267" i="2"/>
  <c r="R128" i="2" l="1"/>
  <c r="R179" i="2"/>
  <c r="BK218" i="2"/>
  <c r="T250" i="2"/>
  <c r="BK302" i="2"/>
  <c r="J302" i="2" s="1"/>
  <c r="J77" i="2" s="1"/>
  <c r="BK372" i="2"/>
  <c r="J372" i="2" s="1"/>
  <c r="J82" i="2" s="1"/>
  <c r="BK440" i="2"/>
  <c r="J440" i="2" s="1"/>
  <c r="J88" i="2" s="1"/>
  <c r="BK128" i="2"/>
  <c r="J128" i="2" s="1"/>
  <c r="J62" i="2" s="1"/>
  <c r="BK179" i="2"/>
  <c r="J179" i="2" s="1"/>
  <c r="J64" i="2" s="1"/>
  <c r="T190" i="2"/>
  <c r="T189" i="2" s="1"/>
  <c r="P218" i="2"/>
  <c r="P232" i="2"/>
  <c r="P292" i="2"/>
  <c r="BK321" i="2"/>
  <c r="J321" i="2" s="1"/>
  <c r="J79" i="2" s="1"/>
  <c r="BK354" i="2"/>
  <c r="J354" i="2" s="1"/>
  <c r="J81" i="2" s="1"/>
  <c r="P412" i="2"/>
  <c r="P435" i="2"/>
  <c r="P456" i="2"/>
  <c r="BK113" i="2"/>
  <c r="BK162" i="2"/>
  <c r="J162" i="2" s="1"/>
  <c r="J63" i="2" s="1"/>
  <c r="P190" i="2"/>
  <c r="P189" i="2" s="1"/>
  <c r="R232" i="2"/>
  <c r="R283" i="2"/>
  <c r="P313" i="2"/>
  <c r="T372" i="2"/>
  <c r="BK428" i="2"/>
  <c r="J428" i="2" s="1"/>
  <c r="J86" i="2" s="1"/>
  <c r="R435" i="2"/>
  <c r="R446" i="2"/>
  <c r="BK467" i="2"/>
  <c r="J467" i="2" s="1"/>
  <c r="J91" i="2" s="1"/>
  <c r="T128" i="2"/>
  <c r="T179" i="2"/>
  <c r="BK232" i="2"/>
  <c r="J232" i="2" s="1"/>
  <c r="J72" i="2" s="1"/>
  <c r="BK283" i="2"/>
  <c r="J283" i="2" s="1"/>
  <c r="J74" i="2" s="1"/>
  <c r="R292" i="2"/>
  <c r="R313" i="2"/>
  <c r="R372" i="2"/>
  <c r="T435" i="2"/>
  <c r="BK446" i="2"/>
  <c r="J446" i="2" s="1"/>
  <c r="J89" i="2" s="1"/>
  <c r="R456" i="2"/>
  <c r="P128" i="2"/>
  <c r="P179" i="2"/>
  <c r="R250" i="2"/>
  <c r="T292" i="2"/>
  <c r="BK313" i="2"/>
  <c r="J313" i="2" s="1"/>
  <c r="J78" i="2" s="1"/>
  <c r="T321" i="2"/>
  <c r="P354" i="2"/>
  <c r="P333" i="2" s="1"/>
  <c r="BK412" i="2"/>
  <c r="J412" i="2" s="1"/>
  <c r="J83" i="2" s="1"/>
  <c r="R428" i="2"/>
  <c r="BK456" i="2"/>
  <c r="J456" i="2" s="1"/>
  <c r="J90" i="2" s="1"/>
  <c r="R467" i="2"/>
  <c r="R113" i="2"/>
  <c r="R162" i="2"/>
  <c r="T218" i="2"/>
  <c r="P250" i="2"/>
  <c r="BK292" i="2"/>
  <c r="J292" i="2" s="1"/>
  <c r="J75" i="2" s="1"/>
  <c r="R302" i="2"/>
  <c r="R299" i="2" s="1"/>
  <c r="P321" i="2"/>
  <c r="R354" i="2"/>
  <c r="R333" i="2" s="1"/>
  <c r="R412" i="2"/>
  <c r="BK435" i="2"/>
  <c r="J435" i="2" s="1"/>
  <c r="J87" i="2" s="1"/>
  <c r="P440" i="2"/>
  <c r="P446" i="2"/>
  <c r="T467" i="2"/>
  <c r="T113" i="2"/>
  <c r="T162" i="2"/>
  <c r="R190" i="2"/>
  <c r="R189" i="2" s="1"/>
  <c r="R218" i="2"/>
  <c r="T232" i="2"/>
  <c r="T283" i="2"/>
  <c r="T302" i="2"/>
  <c r="R321" i="2"/>
  <c r="T354" i="2"/>
  <c r="T333" i="2"/>
  <c r="T412" i="2"/>
  <c r="P428" i="2"/>
  <c r="R440" i="2"/>
  <c r="T446" i="2"/>
  <c r="P467" i="2"/>
  <c r="P113" i="2"/>
  <c r="P162" i="2"/>
  <c r="BK190" i="2"/>
  <c r="J190" i="2" s="1"/>
  <c r="J66" i="2" s="1"/>
  <c r="BK250" i="2"/>
  <c r="J250" i="2" s="1"/>
  <c r="J73" i="2" s="1"/>
  <c r="P283" i="2"/>
  <c r="P302" i="2"/>
  <c r="P299" i="2" s="1"/>
  <c r="T313" i="2"/>
  <c r="P372" i="2"/>
  <c r="T428" i="2"/>
  <c r="T440" i="2"/>
  <c r="T456" i="2"/>
  <c r="BK210" i="2"/>
  <c r="J210" i="2"/>
  <c r="J68" i="2" s="1"/>
  <c r="BK204" i="2"/>
  <c r="J204" i="2" s="1"/>
  <c r="J67" i="2" s="1"/>
  <c r="BK214" i="2"/>
  <c r="J214" i="2" s="1"/>
  <c r="J69" i="2" s="1"/>
  <c r="J55" i="2"/>
  <c r="BE156" i="2"/>
  <c r="BE180" i="2"/>
  <c r="BE184" i="2"/>
  <c r="BE237" i="2"/>
  <c r="F107" i="2"/>
  <c r="BE117" i="2"/>
  <c r="BE120" i="2"/>
  <c r="BE123" i="2"/>
  <c r="BE131" i="2"/>
  <c r="BE148" i="2"/>
  <c r="BE171" i="2"/>
  <c r="BE233" i="2"/>
  <c r="BE239" i="2"/>
  <c r="BE444" i="2"/>
  <c r="BE449" i="2"/>
  <c r="BE451" i="2"/>
  <c r="BE459" i="2"/>
  <c r="BE466" i="2"/>
  <c r="E101" i="2"/>
  <c r="J107" i="2"/>
  <c r="BE126" i="2"/>
  <c r="BE135" i="2"/>
  <c r="BE160" i="2"/>
  <c r="BE176" i="2"/>
  <c r="BE247" i="2"/>
  <c r="BE248" i="2"/>
  <c r="BE253" i="2"/>
  <c r="BE260" i="2"/>
  <c r="BE267" i="2"/>
  <c r="BE275" i="2"/>
  <c r="BE280" i="2"/>
  <c r="BE295" i="2"/>
  <c r="BE306" i="2"/>
  <c r="BE327" i="2"/>
  <c r="BE332" i="2"/>
  <c r="BE339" i="2"/>
  <c r="BE344" i="2"/>
  <c r="BE378" i="2"/>
  <c r="BE410" i="2"/>
  <c r="BE441" i="2"/>
  <c r="BE460" i="2"/>
  <c r="BE461" i="2"/>
  <c r="BE463" i="2"/>
  <c r="BE468" i="2"/>
  <c r="F55" i="2"/>
  <c r="BE173" i="2"/>
  <c r="BE223" i="2"/>
  <c r="BE235" i="2"/>
  <c r="BE281" i="2"/>
  <c r="BE300" i="2"/>
  <c r="BE311" i="2"/>
  <c r="BE337" i="2"/>
  <c r="BE352" i="2"/>
  <c r="BE355" i="2"/>
  <c r="BE363" i="2"/>
  <c r="BE405" i="2"/>
  <c r="BE415" i="2"/>
  <c r="BE434" i="2"/>
  <c r="BE443" i="2"/>
  <c r="J105" i="2"/>
  <c r="BE129" i="2"/>
  <c r="BE133" i="2"/>
  <c r="BE158" i="2"/>
  <c r="BE191" i="2"/>
  <c r="BE196" i="2"/>
  <c r="BE205" i="2"/>
  <c r="BE221" i="2"/>
  <c r="BE229" i="2"/>
  <c r="BE245" i="2"/>
  <c r="BE258" i="2"/>
  <c r="BE263" i="2"/>
  <c r="BE264" i="2"/>
  <c r="BE289" i="2"/>
  <c r="BE293" i="2"/>
  <c r="BE314" i="2"/>
  <c r="BE329" i="2"/>
  <c r="BE358" i="2"/>
  <c r="BE366" i="2"/>
  <c r="BE369" i="2"/>
  <c r="BE413" i="2"/>
  <c r="BE436" i="2"/>
  <c r="BE453" i="2"/>
  <c r="BE457" i="2"/>
  <c r="BE464" i="2"/>
  <c r="BE469" i="2"/>
  <c r="BE114" i="2"/>
  <c r="BE137" i="2"/>
  <c r="BE142" i="2"/>
  <c r="BE182" i="2"/>
  <c r="BE201" i="2"/>
  <c r="BE211" i="2"/>
  <c r="BE215" i="2"/>
  <c r="BE219" i="2"/>
  <c r="BE227" i="2"/>
  <c r="BE231" i="2"/>
  <c r="BE251" i="2"/>
  <c r="BE255" i="2"/>
  <c r="BE257" i="2"/>
  <c r="BE269" i="2"/>
  <c r="BE270" i="2"/>
  <c r="BE272" i="2"/>
  <c r="BE274" i="2"/>
  <c r="BE277" i="2"/>
  <c r="BE278" i="2"/>
  <c r="BE286" i="2"/>
  <c r="BE296" i="2"/>
  <c r="BE298" i="2"/>
  <c r="BE322" i="2"/>
  <c r="BE383" i="2"/>
  <c r="BE388" i="2"/>
  <c r="BE399" i="2"/>
  <c r="BE402" i="2"/>
  <c r="BE408" i="2"/>
  <c r="BE418" i="2"/>
  <c r="BE420" i="2"/>
  <c r="BE447" i="2"/>
  <c r="BE139" i="2"/>
  <c r="BE146" i="2"/>
  <c r="BE150" i="2"/>
  <c r="BE152" i="2"/>
  <c r="BE154" i="2"/>
  <c r="BE163" i="2"/>
  <c r="BE187" i="2"/>
  <c r="BE225" i="2"/>
  <c r="BE266" i="2"/>
  <c r="BE279" i="2"/>
  <c r="BE290" i="2"/>
  <c r="BE303" i="2"/>
  <c r="BE318" i="2"/>
  <c r="BE326" i="2"/>
  <c r="BE330" i="2"/>
  <c r="BE334" i="2"/>
  <c r="BE341" i="2"/>
  <c r="BE350" i="2"/>
  <c r="BE376" i="2"/>
  <c r="BE429" i="2"/>
  <c r="BE431" i="2"/>
  <c r="BE455" i="2"/>
  <c r="BE144" i="2"/>
  <c r="BE169" i="2"/>
  <c r="BE241" i="2"/>
  <c r="BE243" i="2"/>
  <c r="BE261" i="2"/>
  <c r="BE284" i="2"/>
  <c r="BE287" i="2"/>
  <c r="BE308" i="2"/>
  <c r="BE324" i="2"/>
  <c r="BE347" i="2"/>
  <c r="BE373" i="2"/>
  <c r="BE380" i="2"/>
  <c r="BE386" i="2"/>
  <c r="BE394" i="2"/>
  <c r="BE424" i="2"/>
  <c r="BE426" i="2"/>
  <c r="BE432" i="2"/>
  <c r="BE438" i="2"/>
  <c r="BE439" i="2"/>
  <c r="BE445" i="2"/>
  <c r="F37" i="2"/>
  <c r="BD55" i="1"/>
  <c r="BD54" i="1" s="1"/>
  <c r="W33" i="1" s="1"/>
  <c r="J34" i="2"/>
  <c r="AW55" i="1" s="1"/>
  <c r="F35" i="2"/>
  <c r="BB55" i="1" s="1"/>
  <c r="BB54" i="1" s="1"/>
  <c r="W31" i="1" s="1"/>
  <c r="F34" i="2"/>
  <c r="BA55" i="1" s="1"/>
  <c r="BA54" i="1" s="1"/>
  <c r="AW54" i="1" s="1"/>
  <c r="AK30" i="1" s="1"/>
  <c r="F36" i="2"/>
  <c r="BC55" i="1" s="1"/>
  <c r="BC54" i="1" s="1"/>
  <c r="W32" i="1" s="1"/>
  <c r="BK333" i="2" l="1"/>
  <c r="J333" i="2" s="1"/>
  <c r="J80" i="2" s="1"/>
  <c r="P423" i="2"/>
  <c r="P422" i="2" s="1"/>
  <c r="BK299" i="2"/>
  <c r="J299" i="2" s="1"/>
  <c r="J76" i="2" s="1"/>
  <c r="BK423" i="2"/>
  <c r="BK422" i="2" s="1"/>
  <c r="J422" i="2" s="1"/>
  <c r="J84" i="2" s="1"/>
  <c r="T423" i="2"/>
  <c r="T422" i="2" s="1"/>
  <c r="T299" i="2"/>
  <c r="T217" i="2" s="1"/>
  <c r="T111" i="2" s="1"/>
  <c r="R423" i="2"/>
  <c r="R422" i="2"/>
  <c r="R112" i="2"/>
  <c r="T112" i="2"/>
  <c r="P112" i="2"/>
  <c r="BK217" i="2"/>
  <c r="J217" i="2" s="1"/>
  <c r="J70" i="2" s="1"/>
  <c r="R217" i="2"/>
  <c r="BK112" i="2"/>
  <c r="J112" i="2"/>
  <c r="J60" i="2" s="1"/>
  <c r="P217" i="2"/>
  <c r="BK189" i="2"/>
  <c r="J189" i="2" s="1"/>
  <c r="J65" i="2" s="1"/>
  <c r="J423" i="2"/>
  <c r="J85" i="2" s="1"/>
  <c r="J113" i="2"/>
  <c r="J61" i="2"/>
  <c r="J218" i="2"/>
  <c r="J71" i="2"/>
  <c r="W30" i="1"/>
  <c r="J33" i="2"/>
  <c r="AV55" i="1" s="1"/>
  <c r="AT55" i="1" s="1"/>
  <c r="AY54" i="1"/>
  <c r="F33" i="2"/>
  <c r="AZ55" i="1" s="1"/>
  <c r="AZ54" i="1" s="1"/>
  <c r="AV54" i="1" s="1"/>
  <c r="AK29" i="1" s="1"/>
  <c r="AX54" i="1"/>
  <c r="P111" i="2" l="1"/>
  <c r="AU55" i="1"/>
  <c r="AU54" i="1" s="1"/>
  <c r="R111" i="2"/>
  <c r="BK111" i="2"/>
  <c r="J111" i="2" s="1"/>
  <c r="J59" i="2" s="1"/>
  <c r="W29" i="1"/>
  <c r="AT54" i="1"/>
  <c r="J30" i="2" l="1"/>
  <c r="AG55" i="1" s="1"/>
  <c r="AG54" i="1" s="1"/>
  <c r="AK26" i="1" s="1"/>
  <c r="J39" i="2" l="1"/>
  <c r="AK35" i="1"/>
  <c r="AN55" i="1"/>
  <c r="AN54" i="1"/>
</calcChain>
</file>

<file path=xl/sharedStrings.xml><?xml version="1.0" encoding="utf-8"?>
<sst xmlns="http://schemas.openxmlformats.org/spreadsheetml/2006/main" count="4292" uniqueCount="1206">
  <si>
    <t>Export Komplet</t>
  </si>
  <si>
    <t>VZ</t>
  </si>
  <si>
    <t>2.0</t>
  </si>
  <si>
    <t/>
  </si>
  <si>
    <t>False</t>
  </si>
  <si>
    <t>{1c748a52-3ede-4245-a467-c015f5156cb2}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</si>
  <si>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</si>
  <si>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</si>
  <si>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</si>
  <si>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</si>
  <si>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</si>
  <si>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</si>
  <si>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</si>
  <si>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</si>
  <si>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</si>
  <si>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Roz_44_2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</si>
  <si>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</si>
  <si>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</si>
  <si>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Rekonstrukce WC - FN Bohunice</t>
  </si>
  <si>
    <t>KSO:</t>
  </si>
  <si>
    <t>CC-CZ:</t>
  </si>
  <si>
    <t>Místo:</t>
  </si>
  <si>
    <t xml:space="preserve"> </t>
  </si>
  <si>
    <t>Datum:</t>
  </si>
  <si>
    <t>1. 4. 2025</t>
  </si>
  <si>
    <t>Zadavatel:</t>
  </si>
  <si>
    <t>IČ:</t>
  </si>
  <si>
    <t>DIČ:</t>
  </si>
  <si>
    <t>Účastník: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</si>
  <si>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</si>
  <si>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</si>
  <si>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</si>
  <si>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</si>
  <si>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</si>
  <si>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</si>
  <si>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</si>
  <si>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</si>
  <si>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</si>
  <si>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</si>
  <si>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</si>
  <si>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</si>
  <si>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</si>
  <si>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</si>
  <si>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</si>
  <si>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</si>
  <si>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</si>
  <si>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</si>
  <si>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</si>
  <si>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</si>
  <si>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</si>
  <si>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</si>
  <si>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</si>
  <si>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</si>
  <si>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</si>
  <si>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</si>
  <si>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</si>
  <si>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</si>
  <si>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</si>
  <si>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</si>
  <si>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</si>
  <si>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</si>
  <si>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</si>
  <si>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</si>
  <si>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</si>
  <si>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</si>
  <si>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</si>
  <si>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</si>
  <si>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</si>
  <si>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</si>
  <si>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</si>
  <si>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</si>
  <si>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</si>
  <si>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</si>
  <si>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</si>
  <si>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03</t>
  </si>
  <si>
    <t>3. prostor - 8. patro</t>
  </si>
  <si>
    <t>STA</t>
  </si>
  <si>
    <t>1</t>
  </si>
  <si>
    <t>{a7fee5e8-282b-44f3-8b50-e8cd7254517e}</t>
  </si>
  <si>
    <t>2</t>
  </si>
  <si>
    <t>obklad</t>
  </si>
  <si>
    <t>Plocha ker. obkladu</t>
  </si>
  <si>
    <t>m2</t>
  </si>
  <si>
    <t>30,908</t>
  </si>
  <si>
    <t>3</t>
  </si>
  <si>
    <t>F011</t>
  </si>
  <si>
    <t>Plochy místností - dlažba, vč. prostoru mezi dveřmi</t>
  </si>
  <si>
    <t>5,709</t>
  </si>
  <si>
    <t>KRYCÍ LIST SOUPISU PRACÍ</t>
  </si>
  <si>
    <t>Obklad01</t>
  </si>
  <si>
    <t>Keramický obklad 1 NP, obvod</t>
  </si>
  <si>
    <t>bm</t>
  </si>
  <si>
    <t>16,37</t>
  </si>
  <si>
    <t>Obvod01</t>
  </si>
  <si>
    <t xml:space="preserve">SOUČTOVÁ Obvody místností 1 NP </t>
  </si>
  <si>
    <t>předstěny_SDK</t>
  </si>
  <si>
    <t xml:space="preserve">Plocha SDK předstěn </t>
  </si>
  <si>
    <t>1,113</t>
  </si>
  <si>
    <t>Objekt:</t>
  </si>
  <si>
    <t>03 - 3. prostor - 8. patro</t>
  </si>
  <si>
    <t>REKAPITULACE ČLENĚNÍ SOUPISU PRACÍ</t>
  </si>
  <si>
    <t>Kód dílu - Popis</t>
  </si>
  <si>
    <t>Cena celkem [CZK]</t>
  </si>
  <si>
    <t>-1</t>
  </si>
  <si>
    <t>A-HSV - Bourací práce</t>
  </si>
  <si>
    <t xml:space="preserve">    963 - Podlahy</t>
  </si>
  <si>
    <t xml:space="preserve">    964 - Otvorové výplně, ostatní</t>
  </si>
  <si>
    <t xml:space="preserve">    965 - Omítky, podhledy</t>
  </si>
  <si>
    <t xml:space="preserve">    997 - Přesun sutě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</si>
  <si>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</si>
  <si>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</si>
  <si>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</si>
  <si>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94 - Lešení a stavební výtahy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</si>
  <si>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</si>
  <si>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</si>
  <si>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</si>
  <si>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</si>
  <si>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</si>
  <si>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</si>
  <si>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751 - Vzduchotechnika</t>
  </si>
  <si>
    <t xml:space="preserve">    763 - Konstrukce suché výstavby</t>
  </si>
  <si>
    <t xml:space="preserve">      763-1 - Podhledy</t>
  </si>
  <si>
    <t xml:space="preserve">      763-21 - Předstěny</t>
  </si>
  <si>
    <t xml:space="preserve">    766 - Konstrukce truhlářské</t>
  </si>
  <si>
    <t xml:space="preserve">    771 - Podlahy z dlaždic</t>
  </si>
  <si>
    <t xml:space="preserve">      771-1 - Hydroizolace pod dlažbu a obklad</t>
  </si>
  <si>
    <t xml:space="preserve">    781 - Dokončovací práce - obklady</t>
  </si>
  <si>
    <t xml:space="preserve">    783 - Dokončovací práce - nátěry</t>
  </si>
  <si>
    <t>M - Práce a dodávky M</t>
  </si>
  <si>
    <t xml:space="preserve">    21-M - Elektromontáže</t>
  </si>
  <si>
    <t xml:space="preserve">      210 - Krabice</t>
  </si>
  <si>
    <t xml:space="preserve">      211 - Zásuvky</t>
  </si>
  <si>
    <t xml:space="preserve">      212 - Spínače, přepínače</t>
  </si>
  <si>
    <t xml:space="preserve">      213 - Vodiče</t>
  </si>
  <si>
    <t xml:space="preserve">      216 - Osvětlení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</si>
  <si>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</si>
  <si>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</si>
  <si>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</si>
  <si>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</si>
  <si>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</si>
  <si>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</si>
  <si>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</si>
  <si>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</si>
  <si>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</si>
  <si>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</si>
  <si>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</si>
  <si>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</si>
  <si>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</si>
  <si>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</si>
  <si>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A-HSV</t>
  </si>
  <si>
    <t>Bourací práce</t>
  </si>
  <si>
    <t>ROZPOCET</t>
  </si>
  <si>
    <t>963</t>
  </si>
  <si>
    <t>Podlahy</t>
  </si>
  <si>
    <t>K</t>
  </si>
  <si>
    <t>965081213</t>
  </si>
  <si>
    <t>Bourání podlah z dlaždic bez podkladního lože nebo mazaniny, s jakoukoliv výplní spár keramických nebo xylolitových tl. do 10 mm, plochy přes 1 m2</t>
  </si>
  <si>
    <t>4</t>
  </si>
  <si>
    <t>1283985467</t>
  </si>
  <si>
    <t>Online PSC</t>
  </si>
  <si>
    <t>https://podminky.urs.cz/item/CS_URS_2025_01/965081213</t>
  </si>
  <si>
    <t>VV</t>
  </si>
  <si>
    <t>965046111</t>
  </si>
  <si>
    <t>Broušení stávajících betonových podlah úběr do 3 mm</t>
  </si>
  <si>
    <t>1960000223</t>
  </si>
  <si>
    <t>https://podminky.urs.cz/item/CS_URS_2025_01/965046111</t>
  </si>
  <si>
    <t>965046119</t>
  </si>
  <si>
    <t>Broušení stávajících betonových podlah Příplatek k ceně za každý další 1 mm úběru</t>
  </si>
  <si>
    <t>-718896805</t>
  </si>
  <si>
    <t>https://podminky.urs.cz/item/CS_URS_2025_01/965046119</t>
  </si>
  <si>
    <t>5,709*2 'Přepočtené koeficientem množství</t>
  </si>
  <si>
    <t>965042121</t>
  </si>
  <si>
    <t>Bourání mazanin betonových nebo z litého asfaltu tl. do 100 mm, plochy do 1 m2</t>
  </si>
  <si>
    <t>m3</t>
  </si>
  <si>
    <t>2072642114</t>
  </si>
  <si>
    <t>https://podminky.urs.cz/item/CS_URS_2025_01/965042121</t>
  </si>
  <si>
    <t>0,88*1*0,1</t>
  </si>
  <si>
    <t>5</t>
  </si>
  <si>
    <t>977311112</t>
  </si>
  <si>
    <t>Řezání stávajících betonových mazanin bez vyztužení hloubky přes 50 do 100 mm</t>
  </si>
  <si>
    <t>m</t>
  </si>
  <si>
    <t>2144921470</t>
  </si>
  <si>
    <t>https://podminky.urs.cz/item/CS_URS_2025_01/977311112</t>
  </si>
  <si>
    <t>964</t>
  </si>
  <si>
    <t>Otvorové výplně, ostatní</t>
  </si>
  <si>
    <t>6</t>
  </si>
  <si>
    <t>766691914</t>
  </si>
  <si>
    <t>Ostatní práce vyvěšení nebo zavěšení křídel dřevěných dveřních, plochy do 2 m2</t>
  </si>
  <si>
    <t>kus</t>
  </si>
  <si>
    <t>16</t>
  </si>
  <si>
    <t>-1789693908</t>
  </si>
  <si>
    <t>https://podminky.urs.cz/item/CS_URS_2025_01/766691914</t>
  </si>
  <si>
    <t>7</t>
  </si>
  <si>
    <t>725110811</t>
  </si>
  <si>
    <t>Demontáž klozetů splachovacích s nádrží nebo tlakovým splachovačem</t>
  </si>
  <si>
    <t>soubor</t>
  </si>
  <si>
    <t>1843225252</t>
  </si>
  <si>
    <t>https://podminky.urs.cz/item/CS_URS_2025_01/725110811</t>
  </si>
  <si>
    <t>8</t>
  </si>
  <si>
    <t>725210821</t>
  </si>
  <si>
    <t>Demontáž umyvadel bez výtokových armatur umyvadel</t>
  </si>
  <si>
    <t>-1151122766</t>
  </si>
  <si>
    <t>https://podminky.urs.cz/item/CS_URS_2025_01/725210821</t>
  </si>
  <si>
    <t>9</t>
  </si>
  <si>
    <t>725240811</t>
  </si>
  <si>
    <t>Demontáž sprchových kabin a vaniček bez výtokových armatur kabin</t>
  </si>
  <si>
    <t>-830115644</t>
  </si>
  <si>
    <t>https://podminky.urs.cz/item/CS_URS_2025_01/725240811</t>
  </si>
  <si>
    <t>10</t>
  </si>
  <si>
    <t>725240812</t>
  </si>
  <si>
    <t>Demontáž sprchových kabin a vaniček bez výtokových armatur vaniček</t>
  </si>
  <si>
    <t>-2013864474</t>
  </si>
  <si>
    <t>https://podminky.urs.cz/item/CS_URS_2025_01/725240812</t>
  </si>
  <si>
    <t>11</t>
  </si>
  <si>
    <t>962031011</t>
  </si>
  <si>
    <t>Bourání příček nebo přizdívek z cihel děrovaných, tl. do 100 mm</t>
  </si>
  <si>
    <t>799008904</t>
  </si>
  <si>
    <t>https://podminky.urs.cz/item/CS_URS_2025_01/962031011</t>
  </si>
  <si>
    <t>"kolem sprchy"1</t>
  </si>
  <si>
    <t>725820801</t>
  </si>
  <si>
    <t>Demontáž baterií nástěnných do G 3/4</t>
  </si>
  <si>
    <t>299853512</t>
  </si>
  <si>
    <t>https://podminky.urs.cz/item/CS_URS_2025_01/725820801</t>
  </si>
  <si>
    <t>13</t>
  </si>
  <si>
    <t>969041111</t>
  </si>
  <si>
    <t>Vybourání vnitřního potrubí včetně vysekání drážky plastového do DN 50</t>
  </si>
  <si>
    <t>-1241317191</t>
  </si>
  <si>
    <t>https://podminky.urs.cz/item/CS_URS_2025_01/969041111</t>
  </si>
  <si>
    <t>14</t>
  </si>
  <si>
    <t>969041112</t>
  </si>
  <si>
    <t>Vybourání vnitřního potrubí včetně vysekání drážky plastového přes DN 50 do DN 100</t>
  </si>
  <si>
    <t>-1860791025</t>
  </si>
  <si>
    <t>https://podminky.urs.cz/item/CS_URS_2025_01/969041112</t>
  </si>
  <si>
    <t>15</t>
  </si>
  <si>
    <t>741313873</t>
  </si>
  <si>
    <t>Demontáž spínačů se zachováním funkčnosti polozapuštěných nebo zapuštěných, pro prostředí normální do 10 A, připojení šroubové do 2 svorek</t>
  </si>
  <si>
    <t>1158794858</t>
  </si>
  <si>
    <t>https://podminky.urs.cz/item/CS_URS_2025_01/741313873</t>
  </si>
  <si>
    <t>741125811</t>
  </si>
  <si>
    <t>Demontáž vodičů izolovaných hliníkových uložených pod omítkou plných a laněných průřezu žíly 16 až 35 mm2</t>
  </si>
  <si>
    <t>-67541373</t>
  </si>
  <si>
    <t>https://podminky.urs.cz/item/CS_URS_2025_01/741125811</t>
  </si>
  <si>
    <t>17</t>
  </si>
  <si>
    <t>741371841</t>
  </si>
  <si>
    <t>Demontáž svítidel bez zachování funkčnosti (do suti) interiérových se standardní paticí (E27, T5, GU10) nebo integrovaným zdrojem LED přisazených, ploše stropních do 0,09 m2</t>
  </si>
  <si>
    <t>65991799</t>
  </si>
  <si>
    <t>https://podminky.urs.cz/item/CS_URS_2025_01/741371841</t>
  </si>
  <si>
    <t>18</t>
  </si>
  <si>
    <t>741371844</t>
  </si>
  <si>
    <t>Demontáž svítidel bez zachování funkčnosti (do suti) interiérových se standardní paticí (E27, T5, GU10) nebo integrovaným zdrojem LED přisazených, ploše nástěnných do 0,09 m2</t>
  </si>
  <si>
    <t>-1570103286</t>
  </si>
  <si>
    <t>https://podminky.urs.cz/item/CS_URS_2025_01/741371844</t>
  </si>
  <si>
    <t>19</t>
  </si>
  <si>
    <t>751398812</t>
  </si>
  <si>
    <t>Demontáž ostatních zařízení větrací mřížky z kruhového potrubí, průměru přes 100 do 200 mm</t>
  </si>
  <si>
    <t>986779482</t>
  </si>
  <si>
    <t>https://podminky.urs.cz/item/CS_URS_2025_01/751398812</t>
  </si>
  <si>
    <t>20</t>
  </si>
  <si>
    <t>751398822</t>
  </si>
  <si>
    <t>Demontáž ostatních zařízení větrací mřížky stěnové, průřezu přes 0,040 do 0,100 m2</t>
  </si>
  <si>
    <t>-1947783270</t>
  </si>
  <si>
    <t>https://podminky.urs.cz/item/CS_URS_2025_01/751398822</t>
  </si>
  <si>
    <t>977132112</t>
  </si>
  <si>
    <t>Vyvrtání otvorů pro elektroinstalační krabice ve stěnách z cihel, hloubky přes 60 do 90 mm</t>
  </si>
  <si>
    <t>-1371224578</t>
  </si>
  <si>
    <t>https://podminky.urs.cz/item/CS_URS_2025_01/977132112</t>
  </si>
  <si>
    <t>965</t>
  </si>
  <si>
    <t>Omítky, podhledy</t>
  </si>
  <si>
    <t>22</t>
  </si>
  <si>
    <t>781471810</t>
  </si>
  <si>
    <t>Demontáž obkladů z dlaždic keramických kladených do malty</t>
  </si>
  <si>
    <t>1576904741</t>
  </si>
  <si>
    <t>https://podminky.urs.cz/item/CS_URS_2025_01/781471810</t>
  </si>
  <si>
    <t>2,32*(obvod01)</t>
  </si>
  <si>
    <t xml:space="preserve">"odpočet dveří </t>
  </si>
  <si>
    <t>-0,7*2,02*5</t>
  </si>
  <si>
    <t>Součet</t>
  </si>
  <si>
    <t>23</t>
  </si>
  <si>
    <t>974031121</t>
  </si>
  <si>
    <t>Vysekání rýh ve zdivu cihelném na maltu vápennou nebo vápenocementovou do hl. 30 mm a šířky do 30 mm</t>
  </si>
  <si>
    <t>963264163</t>
  </si>
  <si>
    <t>https://podminky.urs.cz/item/CS_URS_2025_01/974031121</t>
  </si>
  <si>
    <t>24</t>
  </si>
  <si>
    <t>974031132</t>
  </si>
  <si>
    <t>Vysekání rýh ve zdivu cihelném na maltu vápennou nebo vápenocementovou do hl. 50 mm a šířky do 70 mm</t>
  </si>
  <si>
    <t>-690383128</t>
  </si>
  <si>
    <t>https://podminky.urs.cz/item/CS_URS_2025_01/974031132</t>
  </si>
  <si>
    <t>25</t>
  </si>
  <si>
    <t>767581802</t>
  </si>
  <si>
    <t>Demontáž podhledů lamel</t>
  </si>
  <si>
    <t>1453910498</t>
  </si>
  <si>
    <t>https://podminky.urs.cz/item/CS_URS_2025_01/767581802</t>
  </si>
  <si>
    <t>26</t>
  </si>
  <si>
    <t>767582800</t>
  </si>
  <si>
    <t>Demontáž podhledů roštů</t>
  </si>
  <si>
    <t>-657043467</t>
  </si>
  <si>
    <t>https://podminky.urs.cz/item/CS_URS_2025_01/767582800</t>
  </si>
  <si>
    <t>997</t>
  </si>
  <si>
    <t>Přesun sutě</t>
  </si>
  <si>
    <t>27</t>
  </si>
  <si>
    <t>997013211</t>
  </si>
  <si>
    <t>Vnitrostaveništní doprava suti a vybouraných hmot vodorovně do 50 m s naložením ručně pro budovy a haly výšky do 6 m s využitím výtahu</t>
  </si>
  <si>
    <t>t</t>
  </si>
  <si>
    <t>1585933477</t>
  </si>
  <si>
    <t>https://podminky.urs.cz/item/CS_URS_2025_01/997013211</t>
  </si>
  <si>
    <t>28</t>
  </si>
  <si>
    <t>997013501</t>
  </si>
  <si>
    <t>Odvoz suti a vybouraných hmot na skládku nebo meziskládku se složením, na vzdálenost do 1 km</t>
  </si>
  <si>
    <t>-1263178693</t>
  </si>
  <si>
    <t>https://podminky.urs.cz/item/CS_URS_2025_01/997013501</t>
  </si>
  <si>
    <t>29</t>
  </si>
  <si>
    <t>997013509</t>
  </si>
  <si>
    <t>Odvoz suti a vybouraných hmot na skládku nebo meziskládku se složením, na vzdálenost Příplatek k ceně za každý další i započatý 1 km přes 1 km</t>
  </si>
  <si>
    <t>-975452569</t>
  </si>
  <si>
    <t>https://podminky.urs.cz/item/CS_URS_2025_01/997013509</t>
  </si>
  <si>
    <t>3,409*24 'Přepočtené koeficientem množství</t>
  </si>
  <si>
    <t>30</t>
  </si>
  <si>
    <t>997013631</t>
  </si>
  <si>
    <t>Poplatek za uložení stavebního odpadu na skládce (skládkovné) směsného stavebního a demoličního zatříděného do Katalogu odpadů pod kódem 17 09 04</t>
  </si>
  <si>
    <t>1994524727</t>
  </si>
  <si>
    <t>https://podminky.urs.cz/item/CS_URS_2025_01/997013631</t>
  </si>
  <si>
    <t>HSV</t>
  </si>
  <si>
    <t>Práce a dodávky HSV</t>
  </si>
  <si>
    <t>Úpravy povrchů, podlahy a osazování výplní</t>
  </si>
  <si>
    <t>31</t>
  </si>
  <si>
    <t>612325101</t>
  </si>
  <si>
    <t>Vápenocementová omítka rýh hrubá, ve stěnách, šířky rýhy do 150 mm</t>
  </si>
  <si>
    <t>2104541664</t>
  </si>
  <si>
    <t>https://podminky.urs.cz/item/CS_URS_2025_01/612325101</t>
  </si>
  <si>
    <t>"pro ZTI"10*0,07</t>
  </si>
  <si>
    <t>"elektro"0,03*5</t>
  </si>
  <si>
    <t>32</t>
  </si>
  <si>
    <t>612325403</t>
  </si>
  <si>
    <t>Oprava vápenocementové omítky vnitřních ploch hrubé, tl. do 20 mm stěn, v rozsahu opravované plochy přes 30 do 50%</t>
  </si>
  <si>
    <t>1435224817</t>
  </si>
  <si>
    <t>https://podminky.urs.cz/item/CS_URS_2025_01/612325403</t>
  </si>
  <si>
    <t>"lokální oprava po osekání obkladu"</t>
  </si>
  <si>
    <t>obklad*0,4</t>
  </si>
  <si>
    <t>33</t>
  </si>
  <si>
    <t>631311121</t>
  </si>
  <si>
    <t>Doplnění dosavadních mazanin prostým betonem s dodáním hmot, bez potěru, plochy jednotlivě do 1 m2 a tl. do 80 mm - spádovaný prchový kout</t>
  </si>
  <si>
    <t>753050392</t>
  </si>
  <si>
    <t>https://podminky.urs.cz/item/CS_URS_2025_01/631311121</t>
  </si>
  <si>
    <t>"sprcha"0,88*1*0,1</t>
  </si>
  <si>
    <t>Ostatní konstrukce a práce, bourání</t>
  </si>
  <si>
    <t>34</t>
  </si>
  <si>
    <t>952901111</t>
  </si>
  <si>
    <t>Vyčištění budov nebo objektů před předáním do užívání budov bytové nebo občanské výstavby, světlé výšky podlaží do 4 m</t>
  </si>
  <si>
    <t>1164369664</t>
  </si>
  <si>
    <t>https://podminky.urs.cz/item/CS_URS_2025_01/952901111</t>
  </si>
  <si>
    <t>"stavební cesta, okolí"15</t>
  </si>
  <si>
    <t>94</t>
  </si>
  <si>
    <t>Lešení a stavební výtahy</t>
  </si>
  <si>
    <t>35</t>
  </si>
  <si>
    <t>949101111</t>
  </si>
  <si>
    <t>Lešení pomocné pracovní pro objekty pozemních staveb pro zatížení do 150 kg/m2, o výšce lešeňové podlahy do 1,9 m</t>
  </si>
  <si>
    <t>-682192381</t>
  </si>
  <si>
    <t>https://podminky.urs.cz/item/CS_URS_2025_01/949101111</t>
  </si>
  <si>
    <t>998</t>
  </si>
  <si>
    <t>Přesun hmot</t>
  </si>
  <si>
    <t>36</t>
  </si>
  <si>
    <t>998018001</t>
  </si>
  <si>
    <t>Přesun hmot pro budovy občanské výstavby, bydlení, výrobu a služby ruční (bez užití mechanizace) vodorovná dopravní vzdálenost do 100 m pro budovy s jakoukoliv nosnou konstrukcí výšky do 6 m s využitím výtahu</t>
  </si>
  <si>
    <t>-1761972016</t>
  </si>
  <si>
    <t>https://podminky.urs.cz/item/CS_URS_2025_01/998018001</t>
  </si>
  <si>
    <t>PSV</t>
  </si>
  <si>
    <t>Práce a dodávky PSV</t>
  </si>
  <si>
    <t>721</t>
  </si>
  <si>
    <t>Zdravotechnika - vnitřní kanalizace</t>
  </si>
  <si>
    <t>37</t>
  </si>
  <si>
    <t>998721121</t>
  </si>
  <si>
    <t>Přesun hmot pro vnitřní kanalizaci stanovený z hmotnosti přesunovaného materiálu vodorovná dopravní vzdálenost do 50 m ruční (bez užití mechanizace) v objektech výšky do 6 m</t>
  </si>
  <si>
    <t>-1713616833</t>
  </si>
  <si>
    <t>https://podminky.urs.cz/item/CS_URS_2025_01/998721121</t>
  </si>
  <si>
    <t>38</t>
  </si>
  <si>
    <t>721174043</t>
  </si>
  <si>
    <t>Potrubí z trub polypropylenových připojovací DN 50</t>
  </si>
  <si>
    <t>2076422666</t>
  </si>
  <si>
    <t>https://podminky.urs.cz/item/CS_URS_2025_01/721174043</t>
  </si>
  <si>
    <t>39</t>
  </si>
  <si>
    <t>721174045</t>
  </si>
  <si>
    <t>Potrubí z trub polypropylenových připojovací DN 110</t>
  </si>
  <si>
    <t>533079702</t>
  </si>
  <si>
    <t>https://podminky.urs.cz/item/CS_URS_2025_01/721174045</t>
  </si>
  <si>
    <t>40</t>
  </si>
  <si>
    <t>721194105</t>
  </si>
  <si>
    <t>Vyměření přípojek na potrubí vyvedení a upevnění odpadních výpustek DN 50</t>
  </si>
  <si>
    <t>1804309444</t>
  </si>
  <si>
    <t>https://podminky.urs.cz/item/CS_URS_2025_01/721194105</t>
  </si>
  <si>
    <t>41</t>
  </si>
  <si>
    <t>721194109</t>
  </si>
  <si>
    <t>Vyměření přípojek na potrubí vyvedení a upevnění odpadních výpustek DN 110</t>
  </si>
  <si>
    <t>1011505378</t>
  </si>
  <si>
    <t>https://podminky.urs.cz/item/CS_URS_2025_01/721194109</t>
  </si>
  <si>
    <t>42</t>
  </si>
  <si>
    <t>721212122</t>
  </si>
  <si>
    <t>Odtokové sprchové žlaby se zápachovou uzávěrkou a krycím roštem délky 750 mm</t>
  </si>
  <si>
    <t>-207063931</t>
  </si>
  <si>
    <t>https://podminky.urs.cz/item/CS_URS_2025_01/721212122</t>
  </si>
  <si>
    <t>43</t>
  </si>
  <si>
    <t>K004</t>
  </si>
  <si>
    <t>D+M napojení na stávající rozvod ve stupačce - kanalizace</t>
  </si>
  <si>
    <t>ks</t>
  </si>
  <si>
    <t>vlastní</t>
  </si>
  <si>
    <t>760144637</t>
  </si>
  <si>
    <t>722</t>
  </si>
  <si>
    <t>Zdravotechnika - vnitřní vodovod</t>
  </si>
  <si>
    <t>44</t>
  </si>
  <si>
    <t>998722121</t>
  </si>
  <si>
    <t>Přesun hmot pro vnitřní vodovod stanovený z hmotnosti přesunovaného materiálu vodorovná dopravní vzdálenost do 50 m ruční (bez užití mechanizace) v objektech výšky do 6 m</t>
  </si>
  <si>
    <t>-2069642481</t>
  </si>
  <si>
    <t>https://podminky.urs.cz/item/CS_URS_2025_01/998722121</t>
  </si>
  <si>
    <t>45</t>
  </si>
  <si>
    <t>722174022</t>
  </si>
  <si>
    <t>Potrubí z plastových trubek z polypropylenu PPR svařovaných polyfúzně PN 20 (SDR 6) D 20 x 3,4</t>
  </si>
  <si>
    <t>2146135606</t>
  </si>
  <si>
    <t>https://podminky.urs.cz/item/CS_URS_2025_01/722174022</t>
  </si>
  <si>
    <t>46</t>
  </si>
  <si>
    <t>722220111</t>
  </si>
  <si>
    <t>Armatury s jedním závitem nástěnky pro výtokový ventil G 1/2"</t>
  </si>
  <si>
    <t>725396508</t>
  </si>
  <si>
    <t>https://podminky.urs.cz/item/CS_URS_2025_01/722220111</t>
  </si>
  <si>
    <t>47</t>
  </si>
  <si>
    <t>722220121</t>
  </si>
  <si>
    <t>Armatury s jedním závitem nástěnky pro baterii G 1/2"</t>
  </si>
  <si>
    <t>pár</t>
  </si>
  <si>
    <t>-731856970</t>
  </si>
  <si>
    <t>https://podminky.urs.cz/item/CS_URS_2025_01/722220121</t>
  </si>
  <si>
    <t>48</t>
  </si>
  <si>
    <t>722290226</t>
  </si>
  <si>
    <t>Zkoušky, proplach a desinfekce vodovodního potrubí zkoušky těsnosti vodovodního potrubí závitového do DN 50</t>
  </si>
  <si>
    <t>-2059553660</t>
  </si>
  <si>
    <t>https://podminky.urs.cz/item/CS_URS_2025_01/722290226</t>
  </si>
  <si>
    <t>49</t>
  </si>
  <si>
    <t>722290234</t>
  </si>
  <si>
    <t>Zkoušky, proplach a desinfekce vodovodního potrubí proplach a desinfekce vodovodního potrubí do DN 80</t>
  </si>
  <si>
    <t>-227704142</t>
  </si>
  <si>
    <t>https://podminky.urs.cz/item/CS_URS_2025_01/722290234</t>
  </si>
  <si>
    <t>50</t>
  </si>
  <si>
    <t>725813111</t>
  </si>
  <si>
    <t>Ventily rohové bez připojovací trubičky nebo flexi hadičky G 1/2"</t>
  </si>
  <si>
    <t>2122532263</t>
  </si>
  <si>
    <t>https://podminky.urs.cz/item/CS_URS_2025_01/725813111</t>
  </si>
  <si>
    <t>51</t>
  </si>
  <si>
    <t>K005</t>
  </si>
  <si>
    <t>D+M napojení na stávající rozvod ve stupačce - vodovod</t>
  </si>
  <si>
    <t>1477908529</t>
  </si>
  <si>
    <t>52</t>
  </si>
  <si>
    <t>722181231</t>
  </si>
  <si>
    <t>Ochrana potrubí termoizolačními trubicemi z pěnového polyetylenu PE přilepenými v příčných a podélných spojích, tloušťky izolace přes 9 do 13 mm, vnitřního průměru izolace DN do 22 mm</t>
  </si>
  <si>
    <t>-2140559460</t>
  </si>
  <si>
    <t>https://podminky.urs.cz/item/CS_URS_2025_01/722181231</t>
  </si>
  <si>
    <t>725</t>
  </si>
  <si>
    <t>Zdravotechnika - zařizovací předměty</t>
  </si>
  <si>
    <t>53</t>
  </si>
  <si>
    <t>725112022</t>
  </si>
  <si>
    <t>Zařízení záchodů klozety keramické závěsné na nosné stěny s hlubokým splachováním odpad vodorovný</t>
  </si>
  <si>
    <t>278810878</t>
  </si>
  <si>
    <t>https://podminky.urs.cz/item/CS_URS_2025_01/725112022</t>
  </si>
  <si>
    <t>54</t>
  </si>
  <si>
    <t>725211617</t>
  </si>
  <si>
    <t>Umyvadla keramická bílá bez výtokových armatur připevněná na stěnu šrouby s krytem na sifon (polosloupem), šířka umyvadla 600 mm</t>
  </si>
  <si>
    <t>2051794622</t>
  </si>
  <si>
    <t>https://podminky.urs.cz/item/CS_URS_2025_01/725211617</t>
  </si>
  <si>
    <t>55</t>
  </si>
  <si>
    <t>725291652</t>
  </si>
  <si>
    <t>Montáž doplňků zařízení koupelen a záchodů dávkovače tekutého mýdla</t>
  </si>
  <si>
    <t>1988274650</t>
  </si>
  <si>
    <t>https://podminky.urs.cz/item/CS_URS_2025_01/725291652</t>
  </si>
  <si>
    <t>56</t>
  </si>
  <si>
    <t>M</t>
  </si>
  <si>
    <t>55431097</t>
  </si>
  <si>
    <t>dávkovač tekutého mýdla 1,2L, nerez</t>
  </si>
  <si>
    <t>-1358423371</t>
  </si>
  <si>
    <t>57</t>
  </si>
  <si>
    <t>725291653</t>
  </si>
  <si>
    <t>Montáž doplňků zařízení koupelen a záchodů zásobníku toaletních papírů</t>
  </si>
  <si>
    <t>1948956739</t>
  </si>
  <si>
    <t>https://podminky.urs.cz/item/CS_URS_2025_01/725291653</t>
  </si>
  <si>
    <t>58</t>
  </si>
  <si>
    <t>55431091</t>
  </si>
  <si>
    <t>zásobník toaletních papírů nerez D 220mm</t>
  </si>
  <si>
    <t>-1528758618</t>
  </si>
  <si>
    <t>59</t>
  </si>
  <si>
    <t>725291654</t>
  </si>
  <si>
    <t>Montáž doplňků zařízení koupelen a záchodů zásobníku papírových ručníků</t>
  </si>
  <si>
    <t>-2127262377</t>
  </si>
  <si>
    <t>https://podminky.urs.cz/item/CS_URS_2025_01/725291654</t>
  </si>
  <si>
    <t>60</t>
  </si>
  <si>
    <t>55431084</t>
  </si>
  <si>
    <t>zásobník papírových ručníků skládaných nerezové provedení</t>
  </si>
  <si>
    <t>-1098777665</t>
  </si>
  <si>
    <t>61</t>
  </si>
  <si>
    <t>725291664</t>
  </si>
  <si>
    <t>Montáž doplňků zařízení koupelen a záchodů štětky závěsné</t>
  </si>
  <si>
    <t>-1939095564</t>
  </si>
  <si>
    <t>https://podminky.urs.cz/item/CS_URS_2025_01/725291664</t>
  </si>
  <si>
    <t>62</t>
  </si>
  <si>
    <t>55779013</t>
  </si>
  <si>
    <t>štětka na WC závěsná nebo na podlahu kartáč nylon nerezové záchytné pouzdro mat</t>
  </si>
  <si>
    <t>-212465938</t>
  </si>
  <si>
    <t>63</t>
  </si>
  <si>
    <t>725291667</t>
  </si>
  <si>
    <t>Montáž doplňků zařízení koupelen a záchodů piktogramu</t>
  </si>
  <si>
    <t>-615275305</t>
  </si>
  <si>
    <t>https://podminky.urs.cz/item/CS_URS_2025_01/725291667</t>
  </si>
  <si>
    <t>64</t>
  </si>
  <si>
    <t>73558009</t>
  </si>
  <si>
    <t>piktogram 120x120 nalepovací různé symboly matný nerez</t>
  </si>
  <si>
    <t>-430373810</t>
  </si>
  <si>
    <t>65</t>
  </si>
  <si>
    <t>725244103</t>
  </si>
  <si>
    <t>Sprchové dveře a zástěny dveře sprchové do niky rámové se skleněnou výplní tl. 5 mm otvíravé jednokřídlové, na vaničku šířky 900 mm</t>
  </si>
  <si>
    <t>159200963</t>
  </si>
  <si>
    <t>https://podminky.urs.cz/item/CS_URS_2025_01/725244103</t>
  </si>
  <si>
    <t>66</t>
  </si>
  <si>
    <t>725849412</t>
  </si>
  <si>
    <t>Baterie sprchové montáž nástěnných baterií s pevnou výškou sprchy</t>
  </si>
  <si>
    <t>352598026</t>
  </si>
  <si>
    <t>https://podminky.urs.cz/item/CS_URS_2025_01/725849412</t>
  </si>
  <si>
    <t>67</t>
  </si>
  <si>
    <t>55145403</t>
  </si>
  <si>
    <t>baterie sprchová s ruční sprchou 1/2"x150mm</t>
  </si>
  <si>
    <t>801062485</t>
  </si>
  <si>
    <t>68</t>
  </si>
  <si>
    <t>725829131</t>
  </si>
  <si>
    <t>Baterie umyvadlové montáž ostatních typů stojánkových G 1/2"</t>
  </si>
  <si>
    <t>988399550</t>
  </si>
  <si>
    <t>https://podminky.urs.cz/item/CS_URS_2025_01/725829131</t>
  </si>
  <si>
    <t>69</t>
  </si>
  <si>
    <t>55143991</t>
  </si>
  <si>
    <t>baterie umyvadlová stojánková klasická bez výpusti pevné ústí</t>
  </si>
  <si>
    <t>1045816024</t>
  </si>
  <si>
    <t>70</t>
  </si>
  <si>
    <t>K001</t>
  </si>
  <si>
    <t>Montáž závěsného koše, nerezového</t>
  </si>
  <si>
    <t>-314686551</t>
  </si>
  <si>
    <t>71</t>
  </si>
  <si>
    <t>55431082R2</t>
  </si>
  <si>
    <t xml:space="preserve">koš odpadkový závěsný nerezový 5 l </t>
  </si>
  <si>
    <t>798219169</t>
  </si>
  <si>
    <t>72</t>
  </si>
  <si>
    <t>K006</t>
  </si>
  <si>
    <t>D+M zrcadlo nad umyvadlo dle specifikace</t>
  </si>
  <si>
    <t>kpl</t>
  </si>
  <si>
    <t>1782459107</t>
  </si>
  <si>
    <t>73</t>
  </si>
  <si>
    <t>998725121</t>
  </si>
  <si>
    <t>Přesun hmot pro zařizovací předměty stanovený z hmotnosti přesunovaného materiálu vodorovná dopravní vzdálenost do 50 m ruční (bez užití mechanizace) v objektech výšky do 6 m</t>
  </si>
  <si>
    <t>1855697215</t>
  </si>
  <si>
    <t>https://podminky.urs.cz/item/CS_URS_2025_01/998725121</t>
  </si>
  <si>
    <t>726</t>
  </si>
  <si>
    <t>Zdravotechnika - předstěnové instalace</t>
  </si>
  <si>
    <t>74</t>
  </si>
  <si>
    <t>726131204</t>
  </si>
  <si>
    <t>Předstěnové instalační systémy do lehkých stěn s kovovou konstrukcí montáž ostatních typů klozetů</t>
  </si>
  <si>
    <t>-358690958</t>
  </si>
  <si>
    <t>https://podminky.urs.cz/item/CS_URS_2025_01/726131204</t>
  </si>
  <si>
    <t>75</t>
  </si>
  <si>
    <t>55281706</t>
  </si>
  <si>
    <t>montážní prvek pro závěsné WC do lehkých stěn s kovovou konstrukcí ovládání zepředu stavební v 1120mm</t>
  </si>
  <si>
    <t>-1746136985</t>
  </si>
  <si>
    <t>76</t>
  </si>
  <si>
    <t>726191011</t>
  </si>
  <si>
    <t>Ostatní příslušenství instalačních systémů montáž ovládacích tlačítek k WC</t>
  </si>
  <si>
    <t>-496261036</t>
  </si>
  <si>
    <t>https://podminky.urs.cz/item/CS_URS_2025_01/726191011</t>
  </si>
  <si>
    <t>77</t>
  </si>
  <si>
    <t>55281792</t>
  </si>
  <si>
    <t>tlačítko pro ovládání WC zepředu, chrom, Stop splachování, 246x164mm</t>
  </si>
  <si>
    <t>-2058274632</t>
  </si>
  <si>
    <t>78</t>
  </si>
  <si>
    <t>998726131</t>
  </si>
  <si>
    <t>Přesun hmot pro instalační prefabrikáty stanovený z hmotnosti přesunovaného materiálu vodorovná dopravní vzdálenost do 50 m ruční (bez užití mechanizace) v objektech výšky do 6 m</t>
  </si>
  <si>
    <t>-2001898010</t>
  </si>
  <si>
    <t>https://podminky.urs.cz/item/CS_URS_2025_01/998726131</t>
  </si>
  <si>
    <t>751</t>
  </si>
  <si>
    <t>Vzduchotechnika</t>
  </si>
  <si>
    <t>79</t>
  </si>
  <si>
    <t>751398012</t>
  </si>
  <si>
    <t>Montáž ostatních zařízení větrací mřížky na kruhové potrubí, průměru přes 100 do 200 mm</t>
  </si>
  <si>
    <t>1597362455</t>
  </si>
  <si>
    <t>https://podminky.urs.cz/item/CS_URS_2025_01/751398012</t>
  </si>
  <si>
    <t>80</t>
  </si>
  <si>
    <t>42972567</t>
  </si>
  <si>
    <t>mřížka větrací plastová na kruhové potrubí D 200mm</t>
  </si>
  <si>
    <t>-1774132962</t>
  </si>
  <si>
    <t>81</t>
  </si>
  <si>
    <t>751398022</t>
  </si>
  <si>
    <t>Montáž ostatních zařízení větrací mřížky stěnové, průřezu přes 0,04 do 0,100 m2</t>
  </si>
  <si>
    <t>660977637</t>
  </si>
  <si>
    <t>https://podminky.urs.cz/item/CS_URS_2025_01/751398022</t>
  </si>
  <si>
    <t>82</t>
  </si>
  <si>
    <t>42972306</t>
  </si>
  <si>
    <t>mřížka stěnová otevřená jednořadá kovová úhel lamel 0° 400x200mm</t>
  </si>
  <si>
    <t>1493640052</t>
  </si>
  <si>
    <t>763</t>
  </si>
  <si>
    <t>Konstrukce suché výstavby</t>
  </si>
  <si>
    <t>83</t>
  </si>
  <si>
    <t>998763331</t>
  </si>
  <si>
    <t>Přesun hmot pro konstrukce montované z desek sádrokartonových, sádrovláknitých, cementovláknitých nebo cementových stanovený z hmotnosti přesunovaného materiálu vodorovná dopravní vzdálenost do 50 m ruční (bez užití mechanizace) v objektech výšky do 6 m</t>
  </si>
  <si>
    <t>-787933295</t>
  </si>
  <si>
    <t>https://podminky.urs.cz/item/CS_URS_2025_01/998763331</t>
  </si>
  <si>
    <t>763-1</t>
  </si>
  <si>
    <t>Podhledy</t>
  </si>
  <si>
    <t>84</t>
  </si>
  <si>
    <t>714121012</t>
  </si>
  <si>
    <t>Montáž akustických minerálních panelů podstropních s rozšířenou pohltivostí zvuku zavěšených na rošt polozapuštěný</t>
  </si>
  <si>
    <t>1811273832</t>
  </si>
  <si>
    <t>https://podminky.urs.cz/item/CS_URS_2025_01/714121012</t>
  </si>
  <si>
    <t>85</t>
  </si>
  <si>
    <t>63126363</t>
  </si>
  <si>
    <t>panel akustický hygienický povrch skelná tkanina odolná proti mikroorganismům hrana zatřená rovná αw=0,80 viditelný rastr š 24mm bílý tl 20mm</t>
  </si>
  <si>
    <t>544467238</t>
  </si>
  <si>
    <t>5,709*1,05 'Přepočtené koeficientem množství</t>
  </si>
  <si>
    <t>86</t>
  </si>
  <si>
    <t>714121041</t>
  </si>
  <si>
    <t>Montáž akustických minerálních panelů napojení na stěnu lištou obvodovou</t>
  </si>
  <si>
    <t>1454108771</t>
  </si>
  <si>
    <t>https://podminky.urs.cz/item/CS_URS_2025_01/714121041</t>
  </si>
  <si>
    <t>obklad01</t>
  </si>
  <si>
    <t>87</t>
  </si>
  <si>
    <t>59036253</t>
  </si>
  <si>
    <t>lišta obvodová rastru nosného pro kazetové minerální podhledy Pz lakovaná v 22mm</t>
  </si>
  <si>
    <t>960650513</t>
  </si>
  <si>
    <t>16,37*1,05 'Přepočtené koeficientem množství</t>
  </si>
  <si>
    <t>763-21</t>
  </si>
  <si>
    <t>Předstěny</t>
  </si>
  <si>
    <t>88</t>
  </si>
  <si>
    <t>763121424</t>
  </si>
  <si>
    <t>Stěna předsazená ze sádrokartonových desek s nosnou konstrukcí z ocelových profilů CW, UW jednoduše opláštěná deskou impregnovanou H2 tl. 12,5 mm bez izolace, EI 15, stěna tl. 87,5 mm, profil 75</t>
  </si>
  <si>
    <t>929939376</t>
  </si>
  <si>
    <t>https://podminky.urs.cz/item/CS_URS_2025_01/763121424</t>
  </si>
  <si>
    <t>89</t>
  </si>
  <si>
    <t>763121714</t>
  </si>
  <si>
    <t>Stěna předsazená ze sádrokartonových desek ostatní konstrukce a práce na předsazených stěnách ze sádrokartonových desek základní penetrační nátěr</t>
  </si>
  <si>
    <t>1645826285</t>
  </si>
  <si>
    <t>https://podminky.urs.cz/item/CS_URS_2025_01/763121714</t>
  </si>
  <si>
    <t>766</t>
  </si>
  <si>
    <t>Konstrukce truhlářské</t>
  </si>
  <si>
    <t>90</t>
  </si>
  <si>
    <t>998766121</t>
  </si>
  <si>
    <t>Přesun hmot pro konstrukce truhlářské stanovený z hmotnosti přesunovaného materiálu vodorovná dopravní vzdálenost do 50 m ruční (bez užití mechanizace) v objektech výšky do 6 m</t>
  </si>
  <si>
    <t>-1246372978</t>
  </si>
  <si>
    <t>https://podminky.urs.cz/item/CS_URS_2025_01/998766121</t>
  </si>
  <si>
    <t>91</t>
  </si>
  <si>
    <t>766660001</t>
  </si>
  <si>
    <t>Montáž dveřních křídel dřevěných nebo plastových otevíravých do ocelové zárubně povrchově upravených jednokřídlových, šířky do 800 mm</t>
  </si>
  <si>
    <t>-2038712853</t>
  </si>
  <si>
    <t>https://podminky.urs.cz/item/CS_URS_2025_01/766660001</t>
  </si>
  <si>
    <t>92</t>
  </si>
  <si>
    <t>61162072</t>
  </si>
  <si>
    <t>dveře jednokřídlé voštinové povrch laminátový plné 600x1970-2100mm</t>
  </si>
  <si>
    <t>40584782</t>
  </si>
  <si>
    <t>93</t>
  </si>
  <si>
    <t>766660728</t>
  </si>
  <si>
    <t>Montáž dveřních doplňků dveřního kování interiérového zámku</t>
  </si>
  <si>
    <t>-1375410967</t>
  </si>
  <si>
    <t>https://podminky.urs.cz/item/CS_URS_2025_01/766660728</t>
  </si>
  <si>
    <t>54924004</t>
  </si>
  <si>
    <t>zámek zadlabací 190/140/20 L cylinder</t>
  </si>
  <si>
    <t>-1362501966</t>
  </si>
  <si>
    <t>95</t>
  </si>
  <si>
    <t>766660730</t>
  </si>
  <si>
    <t>Montáž dveřních doplňků dveřního kování interiérového WC kliky se zámkem</t>
  </si>
  <si>
    <t>972394214</t>
  </si>
  <si>
    <t>https://podminky.urs.cz/item/CS_URS_2025_01/766660730</t>
  </si>
  <si>
    <t>96</t>
  </si>
  <si>
    <t>54914128</t>
  </si>
  <si>
    <t>dveřní kování interiérové rozetové spodní pro WC</t>
  </si>
  <si>
    <t>424354245</t>
  </si>
  <si>
    <t>771</t>
  </si>
  <si>
    <t>Podlahy z dlaždic</t>
  </si>
  <si>
    <t>97</t>
  </si>
  <si>
    <t>771111011</t>
  </si>
  <si>
    <t>Příprava podkladu před provedením dlažby vysátí podlah</t>
  </si>
  <si>
    <t>-1002524901</t>
  </si>
  <si>
    <t>https://podminky.urs.cz/item/CS_URS_2025_01/771111011</t>
  </si>
  <si>
    <t>98</t>
  </si>
  <si>
    <t>771574414</t>
  </si>
  <si>
    <t>Montáž podlah z dlaždic keramických lepených cementovým flexibilním lepidlem hladkých, tloušťky do 10 mm přes 4 do 6 ks/m2</t>
  </si>
  <si>
    <t>2106515485</t>
  </si>
  <si>
    <t>https://podminky.urs.cz/item/CS_URS_2025_01/771574414</t>
  </si>
  <si>
    <t>99</t>
  </si>
  <si>
    <t>59761177</t>
  </si>
  <si>
    <t>dlažba keramická nemrazuvzdorná R9 povrch hladký/matný tl do 10mm přes 4 do 6ks/m2</t>
  </si>
  <si>
    <t>924173777</t>
  </si>
  <si>
    <t>5,709*1,1 'Přepočtené koeficientem množství</t>
  </si>
  <si>
    <t>100</t>
  </si>
  <si>
    <t>771577211</t>
  </si>
  <si>
    <t>Montáž podlah z dlaždic keramických lepených cementovým flexibilním lepidlem Příplatek k cenám za plochu do 5 m2 jednotlivě</t>
  </si>
  <si>
    <t>-164032062</t>
  </si>
  <si>
    <t>https://podminky.urs.cz/item/CS_URS_2025_01/771577211</t>
  </si>
  <si>
    <t>101</t>
  </si>
  <si>
    <t>771121011</t>
  </si>
  <si>
    <t>Příprava podkladu před provedením dlažby nátěr penetrační na podlahu</t>
  </si>
  <si>
    <t>-398421884</t>
  </si>
  <si>
    <t>https://podminky.urs.cz/item/CS_URS_2025_01/771121011</t>
  </si>
  <si>
    <t>102</t>
  </si>
  <si>
    <t>771161021</t>
  </si>
  <si>
    <t>Příprava podkladu před provedením dlažby montáž profilu ukončujícího profilu pro plynulý přechod (dlažba-koberec apod.)</t>
  </si>
  <si>
    <t>82385718</t>
  </si>
  <si>
    <t>https://podminky.urs.cz/item/CS_URS_2025_01/771161021</t>
  </si>
  <si>
    <t>0,6</t>
  </si>
  <si>
    <t>103</t>
  </si>
  <si>
    <t>59054100</t>
  </si>
  <si>
    <t>profil přechodový Al s pohyblivým ramenem 8x20mm</t>
  </si>
  <si>
    <t>1569274919</t>
  </si>
  <si>
    <t>0,6*1,1 'Přepočtené koeficientem množství</t>
  </si>
  <si>
    <t>104</t>
  </si>
  <si>
    <t>998771121</t>
  </si>
  <si>
    <t>Přesun hmot pro podlahy z dlaždic stanovený z hmotnosti přesunovaného materiálu vodorovná dopravní vzdálenost do 50 m ruční (bez užití mechanizace) v objektech výšky do 6 m</t>
  </si>
  <si>
    <t>2050819128</t>
  </si>
  <si>
    <t>https://podminky.urs.cz/item/CS_URS_2025_01/998771121</t>
  </si>
  <si>
    <t>771-1</t>
  </si>
  <si>
    <t>Hydroizolace pod dlažbu a obklad</t>
  </si>
  <si>
    <t>105</t>
  </si>
  <si>
    <t>771591207</t>
  </si>
  <si>
    <t>Izolace podlahy pod dlažbu montáž izolace nátěrem nebo stěrkou ve dvou vrstvách</t>
  </si>
  <si>
    <t>1925571783</t>
  </si>
  <si>
    <t>https://podminky.urs.cz/item/CS_URS_2025_01/771591207</t>
  </si>
  <si>
    <t>106</t>
  </si>
  <si>
    <t>781131207</t>
  </si>
  <si>
    <t>Izolace stěny pod obklad montáž izolace nátěrem nebo stěrkou ve dvou vrstvách</t>
  </si>
  <si>
    <t>1229279058</t>
  </si>
  <si>
    <t>https://podminky.urs.cz/item/CS_URS_2025_01/781131207</t>
  </si>
  <si>
    <t>"soklík k vodorovné HI"0,15*Obklad01</t>
  </si>
  <si>
    <t>2*(1+0,88+1)</t>
  </si>
  <si>
    <t>107</t>
  </si>
  <si>
    <t>58581246</t>
  </si>
  <si>
    <t>stěrka hydroizolační jednosložková do interiéru pod dlažbu</t>
  </si>
  <si>
    <t>kg</t>
  </si>
  <si>
    <t>-43077463</t>
  </si>
  <si>
    <t>P</t>
  </si>
  <si>
    <t>Poznámka k položce:_x000D_
Stěrka hydroizolační vnitřní</t>
  </si>
  <si>
    <t>13,925*1,5 'Přepočtené koeficientem množství</t>
  </si>
  <si>
    <t>108</t>
  </si>
  <si>
    <t>781131237</t>
  </si>
  <si>
    <t>Izolace stěny pod obklad montáž těsnícího pásu pro styčné nebo dilatační spáry</t>
  </si>
  <si>
    <t>-1665235743</t>
  </si>
  <si>
    <t>https://podminky.urs.cz/item/CS_URS_2025_01/781131237</t>
  </si>
  <si>
    <t>109</t>
  </si>
  <si>
    <t>28355022</t>
  </si>
  <si>
    <t>páska pružná těsnící hydroizolační š do 125mm</t>
  </si>
  <si>
    <t>-313286519</t>
  </si>
  <si>
    <t>Poznámka k položce:_x000D_
Pás pogumovaný</t>
  </si>
  <si>
    <t>16,37*1,1 'Přepočtené koeficientem množství</t>
  </si>
  <si>
    <t>781</t>
  </si>
  <si>
    <t>Dokončovací práce - obklady</t>
  </si>
  <si>
    <t>110</t>
  </si>
  <si>
    <t>781121011</t>
  </si>
  <si>
    <t>Příprava podkladu před provedením obkladu nátěr penetrační na stěnu</t>
  </si>
  <si>
    <t>-473052195</t>
  </si>
  <si>
    <t>https://podminky.urs.cz/item/CS_URS_2025_01/781121011</t>
  </si>
  <si>
    <t>111</t>
  </si>
  <si>
    <t>781474164</t>
  </si>
  <si>
    <t>Montáž keramických obkladů stěn lepených cementovým flexibilním lepidlem reliéfních nebo z dekorů přes 4 do 6 ks/m2</t>
  </si>
  <si>
    <t>-1851562675</t>
  </si>
  <si>
    <t>https://podminky.urs.cz/item/CS_URS_2025_01/781474164</t>
  </si>
  <si>
    <t>112</t>
  </si>
  <si>
    <t>59761707</t>
  </si>
  <si>
    <t>obklad keramický nemrazuvzdorný povrch hladký/lesklý tl do 10mm přes 4 do 6ks/m2</t>
  </si>
  <si>
    <t>-375147238</t>
  </si>
  <si>
    <t>30,908*1,1 'Přepočtené koeficientem množství</t>
  </si>
  <si>
    <t>113</t>
  </si>
  <si>
    <t>781472291</t>
  </si>
  <si>
    <t>Montáž keramických obkladů stěn lepených cementovým flexibilním lepidlem Příplatek k cenám za plochu do 10 m2 jednotlivě</t>
  </si>
  <si>
    <t>1717618235</t>
  </si>
  <si>
    <t>https://podminky.urs.cz/item/CS_URS_2025_01/781472291</t>
  </si>
  <si>
    <t>114</t>
  </si>
  <si>
    <t>781492211</t>
  </si>
  <si>
    <t>Obklad - dokončující práce montáž profilu lepeného flexibilním cementovým lepidlem rohového</t>
  </si>
  <si>
    <t>-1043165715</t>
  </si>
  <si>
    <t>https://podminky.urs.cz/item/CS_URS_2025_01/781492211</t>
  </si>
  <si>
    <t>0,89</t>
  </si>
  <si>
    <t>115</t>
  </si>
  <si>
    <t>59054132</t>
  </si>
  <si>
    <t>profil ukončovací pro vnější hrany obkladů hliník leskle eloxovaný chromem 8x2500mm</t>
  </si>
  <si>
    <t>-332123119</t>
  </si>
  <si>
    <t>0,89*1,1 'Přepočtené koeficientem množství</t>
  </si>
  <si>
    <t>116</t>
  </si>
  <si>
    <t>781495115</t>
  </si>
  <si>
    <t>Obklad - dokončující práce ostatní práce spárování silikonem</t>
  </si>
  <si>
    <t>41949864</t>
  </si>
  <si>
    <t>https://podminky.urs.cz/item/CS_URS_2025_01/781495115</t>
  </si>
  <si>
    <t>"svislé kouty"2,35*7</t>
  </si>
  <si>
    <t>"napojení na stáv. obklad"2,35*2</t>
  </si>
  <si>
    <t>117</t>
  </si>
  <si>
    <t>781495142</t>
  </si>
  <si>
    <t>Obklad - dokončující práce průnik obkladem kruhový, bez izolace přes DN 30 do DN 90</t>
  </si>
  <si>
    <t>-146411717</t>
  </si>
  <si>
    <t>https://podminky.urs.cz/item/CS_URS_2025_01/781495142</t>
  </si>
  <si>
    <t>"umyvadlo"3*1</t>
  </si>
  <si>
    <t>"elektro"4*1</t>
  </si>
  <si>
    <t>118</t>
  </si>
  <si>
    <t>781495143</t>
  </si>
  <si>
    <t>Obklad - dokončující práce průnik obkladem kruhový, bez izolace přes DN 90</t>
  </si>
  <si>
    <t>537122639</t>
  </si>
  <si>
    <t>https://podminky.urs.cz/item/CS_URS_2025_01/781495143</t>
  </si>
  <si>
    <t>"WC"1</t>
  </si>
  <si>
    <t>119</t>
  </si>
  <si>
    <t>781495153</t>
  </si>
  <si>
    <t>Obklad - dokončující práce průnik obkladem hranatý, bez izolace, o delší straně přes 90 mm</t>
  </si>
  <si>
    <t>1239412529</t>
  </si>
  <si>
    <t>https://podminky.urs.cz/item/CS_URS_2025_01/781495153</t>
  </si>
  <si>
    <t>"WC, tlačítko"1</t>
  </si>
  <si>
    <t>120</t>
  </si>
  <si>
    <t>781571111</t>
  </si>
  <si>
    <t>Montáž keramických obkladů ostění lepených standardním lepidlem šířky ostění do 200 mm</t>
  </si>
  <si>
    <t>852835479</t>
  </si>
  <si>
    <t>https://podminky.urs.cz/item/CS_URS_2025_01/781571111</t>
  </si>
  <si>
    <t>"přizdívka nádržky"0,88</t>
  </si>
  <si>
    <t>121</t>
  </si>
  <si>
    <t>887815058</t>
  </si>
  <si>
    <t>0,88*0,3 'Přepočtené koeficientem množství</t>
  </si>
  <si>
    <t>122</t>
  </si>
  <si>
    <t>998781121</t>
  </si>
  <si>
    <t>Přesun hmot pro obklady keramické stanovený z hmotnosti přesunovaného materiálu vodorovná dopravní vzdálenost do 50 m ruční (bez užití mechanizace) v objektech výšky do 6 m</t>
  </si>
  <si>
    <t>1048461863</t>
  </si>
  <si>
    <t>https://podminky.urs.cz/item/CS_URS_2025_01/998781121</t>
  </si>
  <si>
    <t>783</t>
  </si>
  <si>
    <t>Dokončovací práce - nátěry</t>
  </si>
  <si>
    <t>123</t>
  </si>
  <si>
    <t>783306801</t>
  </si>
  <si>
    <t>Odstranění nátěrů ze zámečnických konstrukcí obroušením</t>
  </si>
  <si>
    <t>1572284042</t>
  </si>
  <si>
    <t>https://podminky.urs.cz/item/CS_URS_2025_01/783306801</t>
  </si>
  <si>
    <t>124</t>
  </si>
  <si>
    <t>783301313</t>
  </si>
  <si>
    <t>Příprava podkladu zámečnických konstrukcí před provedením nátěru odmaštění odmašťovačem ředidlovým</t>
  </si>
  <si>
    <t>138326650</t>
  </si>
  <si>
    <t>https://podminky.urs.cz/item/CS_URS_2025_01/783301313</t>
  </si>
  <si>
    <t>0,25*(0,6+2*2,02)*3</t>
  </si>
  <si>
    <t>125</t>
  </si>
  <si>
    <t>783324101</t>
  </si>
  <si>
    <t>Základní nátěr zámečnických konstrukcí jednonásobný akrylátový</t>
  </si>
  <si>
    <t>-856775679</t>
  </si>
  <si>
    <t>https://podminky.urs.cz/item/CS_URS_2025_01/783324101</t>
  </si>
  <si>
    <t>126</t>
  </si>
  <si>
    <t>783327101</t>
  </si>
  <si>
    <t>Krycí nátěr (email) zámečnických konstrukcí jednonásobný akrylátový</t>
  </si>
  <si>
    <t>-612778336</t>
  </si>
  <si>
    <t>https://podminky.urs.cz/item/CS_URS_2025_01/783327101</t>
  </si>
  <si>
    <t>Práce a dodávky M</t>
  </si>
  <si>
    <t>21-M</t>
  </si>
  <si>
    <t>Elektromontáže</t>
  </si>
  <si>
    <t>127</t>
  </si>
  <si>
    <t>741810001</t>
  </si>
  <si>
    <t>Zkoušky a prohlídky elektrických rozvodů a zařízení celková prohlídka a vyhotovení revizní zprávy pro objem montážních prací do 100 tis. Kč</t>
  </si>
  <si>
    <t>1256897229</t>
  </si>
  <si>
    <t>https://podminky.urs.cz/item/CS_URS_2025_01/741810001</t>
  </si>
  <si>
    <t>128</t>
  </si>
  <si>
    <t>998741121</t>
  </si>
  <si>
    <t>Přesun hmot pro silnoproud stanovený z hmotnosti přesunovaného materiálu vodorovná dopravní vzdálenost do 50 m ruční (bez užití mechanizace) v objektech výšky do 6 m</t>
  </si>
  <si>
    <t>502196224</t>
  </si>
  <si>
    <t>https://podminky.urs.cz/item/CS_URS_2025_01/998741121</t>
  </si>
  <si>
    <t>210</t>
  </si>
  <si>
    <t>Krabice</t>
  </si>
  <si>
    <t>129</t>
  </si>
  <si>
    <t>741112101</t>
  </si>
  <si>
    <t>Montáž krabic elektroinstalačních bez napojení na trubky a lišty, demontáže a montáže víčka a přístroje rozvodek se zapojením vodičů na svorkovnici zapuštěných plastových kruhových do zdiva</t>
  </si>
  <si>
    <t>-1878932470</t>
  </si>
  <si>
    <t>https://podminky.urs.cz/item/CS_URS_2025_01/741112101</t>
  </si>
  <si>
    <t>130</t>
  </si>
  <si>
    <t>34571521</t>
  </si>
  <si>
    <t>krabice pod omítku PVC odbočná kruhová D 70mm s víčkem a svorkovnicí</t>
  </si>
  <si>
    <t>1754990767</t>
  </si>
  <si>
    <t>131</t>
  </si>
  <si>
    <t>741112061</t>
  </si>
  <si>
    <t>Montáž krabice přístrojová zapuštěná plastová kruhová</t>
  </si>
  <si>
    <t>325255391</t>
  </si>
  <si>
    <t>https://podminky.urs.cz/item/CS_URS_2025_01/741112061</t>
  </si>
  <si>
    <t>132</t>
  </si>
  <si>
    <t>34571450</t>
  </si>
  <si>
    <t>krabice pod omítku PVC přístrojová kruhová D 70mm</t>
  </si>
  <si>
    <t>1533198490</t>
  </si>
  <si>
    <t>211</t>
  </si>
  <si>
    <t>Zásuvky</t>
  </si>
  <si>
    <t>133</t>
  </si>
  <si>
    <t>741313001</t>
  </si>
  <si>
    <t>Montáž zásuvka (polo)zapuštěná bezšroubové připojení 2P+PE se zapojením vodičů</t>
  </si>
  <si>
    <t>-643166095</t>
  </si>
  <si>
    <t>https://podminky.urs.cz/item/CS_URS_2025_01/741313001</t>
  </si>
  <si>
    <t>134</t>
  </si>
  <si>
    <t>34539059</t>
  </si>
  <si>
    <t>rámeček jednonásobný</t>
  </si>
  <si>
    <t>1142090288</t>
  </si>
  <si>
    <t>135</t>
  </si>
  <si>
    <t>34555241</t>
  </si>
  <si>
    <t>přístroj zásuvky zápustné jednonásobné, krytka s clonkami, bezšroubové svorky</t>
  </si>
  <si>
    <t>-146936590</t>
  </si>
  <si>
    <t>212</t>
  </si>
  <si>
    <t>Spínače, přepínače</t>
  </si>
  <si>
    <t>136</t>
  </si>
  <si>
    <t>741310101</t>
  </si>
  <si>
    <t>Montáž spínač (polo)zapuštěný bezšroubové připojení 1-jednopólový se zapojením vodičů</t>
  </si>
  <si>
    <t>-1320208999</t>
  </si>
  <si>
    <t>https://podminky.urs.cz/item/CS_URS_2025_01/741310101</t>
  </si>
  <si>
    <t>137</t>
  </si>
  <si>
    <t>34539010</t>
  </si>
  <si>
    <t>přístroj spínače jednopólového, řazení 1, 1So bezšroubové svorky</t>
  </si>
  <si>
    <t>-683354356</t>
  </si>
  <si>
    <t>138</t>
  </si>
  <si>
    <t>34539049</t>
  </si>
  <si>
    <t>kryt spínače jednoduchý</t>
  </si>
  <si>
    <t>-1212040414</t>
  </si>
  <si>
    <t>139</t>
  </si>
  <si>
    <t>34539059.1</t>
  </si>
  <si>
    <t>-269562847</t>
  </si>
  <si>
    <t>213</t>
  </si>
  <si>
    <t>Vodiče</t>
  </si>
  <si>
    <t>140</t>
  </si>
  <si>
    <t>741122015</t>
  </si>
  <si>
    <t>Montáž kabelů měděných bez ukončení uložených pod omítku plných kulatých (např. CYKY), počtu a průřezu žil 3x1,5 mm2</t>
  </si>
  <si>
    <t>-2096869546</t>
  </si>
  <si>
    <t>https://podminky.urs.cz/item/CS_URS_2025_01/741122015</t>
  </si>
  <si>
    <t>141</t>
  </si>
  <si>
    <t>34111030</t>
  </si>
  <si>
    <t>kabel instalační jádro Cu plné izolace PVC plášť PVC 450/750V (CYKY) 3x1,5mm2</t>
  </si>
  <si>
    <t>-1548736427</t>
  </si>
  <si>
    <t>10*1,15 'Přepočtené koeficientem množství</t>
  </si>
  <si>
    <t>142</t>
  </si>
  <si>
    <t>741122016</t>
  </si>
  <si>
    <t>Montáž kabelů měděných bez ukončení uložených pod omítku plných kulatých (např. CYKY), počtu a průřezu žil 3x2,5 až 6 mm2</t>
  </si>
  <si>
    <t>-1629076586</t>
  </si>
  <si>
    <t>https://podminky.urs.cz/item/CS_URS_2025_01/741122016</t>
  </si>
  <si>
    <t>143</t>
  </si>
  <si>
    <t>34111036</t>
  </si>
  <si>
    <t>kabel instalační jádro Cu plné izolace PVC plášť PVC 450/750V (CYKY) 3x2,5mm2</t>
  </si>
  <si>
    <t>-2041485473</t>
  </si>
  <si>
    <t>5*1,15 'Přepočtené koeficientem množství</t>
  </si>
  <si>
    <t>144</t>
  </si>
  <si>
    <t>K007</t>
  </si>
  <si>
    <t xml:space="preserve">Napojení na stávající rozvod </t>
  </si>
  <si>
    <t>-714331054</t>
  </si>
  <si>
    <t>216</t>
  </si>
  <si>
    <t>Osvětlení</t>
  </si>
  <si>
    <t>145</t>
  </si>
  <si>
    <t>741330335</t>
  </si>
  <si>
    <t>Montáž ovladačů tlačítkových vestavných s průčelní deskou bez zhotovení otvoru prvků objímky se žárovkou</t>
  </si>
  <si>
    <t>-960627216</t>
  </si>
  <si>
    <t>https://podminky.urs.cz/item/CS_URS_2025_01/741330335</t>
  </si>
  <si>
    <t>146</t>
  </si>
  <si>
    <t>34513187</t>
  </si>
  <si>
    <t>objímka žárovky E27 svorcová 13x1 keramická 1332-857 s kovovým kroužkem</t>
  </si>
  <si>
    <t>807262816</t>
  </si>
  <si>
    <t>147</t>
  </si>
  <si>
    <t>34711210</t>
  </si>
  <si>
    <t>žárovka čirá E27/42W</t>
  </si>
  <si>
    <t>-59704954</t>
  </si>
  <si>
    <t>148</t>
  </si>
  <si>
    <t>741372022</t>
  </si>
  <si>
    <t>Montáž svítidel s integrovaným zdrojem LED se zapojením vodičů interiérových přisazených nástěnných hranatých nebo kruhových, plochy přes 0,09 do 0,36 m2</t>
  </si>
  <si>
    <t>-49109940</t>
  </si>
  <si>
    <t>https://podminky.urs.cz/item/CS_URS_2025_01/741372022</t>
  </si>
  <si>
    <t>149</t>
  </si>
  <si>
    <t>34825004</t>
  </si>
  <si>
    <t>svítidlo interiérové přisazené obdélníkové/čtvercové do 0,09m2 1000-1500lm nad zrcadlo - odolné vlhkosti</t>
  </si>
  <si>
    <t>-72277425</t>
  </si>
  <si>
    <t>150</t>
  </si>
  <si>
    <t>741372112</t>
  </si>
  <si>
    <t>Montáž svítidel s integrovaným zdrojem LED se zapojením vodičů interiérových vestavných stropních panelových hranatých nebo kruhových, plochy přes 0,09 do 0,36 m2 vč. úpravy podhledu</t>
  </si>
  <si>
    <t>-1413590245</t>
  </si>
  <si>
    <t>https://podminky.urs.cz/item/CS_URS_2025_01/741372112</t>
  </si>
  <si>
    <t>151</t>
  </si>
  <si>
    <t>34825011</t>
  </si>
  <si>
    <t>svítidlo vestavné stropní panelové čtvercové/obdélníkové 0,09-0,36m2 - odolné vlhkosti</t>
  </si>
  <si>
    <t>550323641</t>
  </si>
  <si>
    <t>VRN</t>
  </si>
  <si>
    <t>Vedlejší rozpočtové náklady</t>
  </si>
  <si>
    <t>152</t>
  </si>
  <si>
    <t>K002</t>
  </si>
  <si>
    <t>Zařízení staveniště vč. zabezpečení stavby</t>
  </si>
  <si>
    <t>-363362025</t>
  </si>
  <si>
    <t>153</t>
  </si>
  <si>
    <t>K003</t>
  </si>
  <si>
    <t>Ochrana okolních konstrukcí ochrana výtahu pro přesun hmot, pravidelný úklid pracovní cesty, protiprašné opatření</t>
  </si>
  <si>
    <t>-366682990</t>
  </si>
  <si>
    <t>SEZNAM FIGUR</t>
  </si>
  <si>
    <t>Výměra</t>
  </si>
  <si>
    <t>1,49*0,88</t>
  </si>
  <si>
    <t>1,49*0,89</t>
  </si>
  <si>
    <t>1,55*1,885</t>
  </si>
  <si>
    <t>"prostor mezi dveřmi"0,6*0,125*2</t>
  </si>
  <si>
    <t>Použití figury:</t>
  </si>
  <si>
    <t>Montáž podstropních panelů s rozšířenou zvukovou pohltivostí zavěšených na polozapuštěný rošt</t>
  </si>
  <si>
    <t>Demontáž podhledu lamel</t>
  </si>
  <si>
    <t>Demontáž roštu podhledu</t>
  </si>
  <si>
    <t>Vysátí podkladu před pokládkou dlažby</t>
  </si>
  <si>
    <t>Nátěr penetrační na podlahu</t>
  </si>
  <si>
    <t>Montáž podlah keramických hladkých lepených cementovým flexibilním lepidlem přes 4 do 6 ks/m2</t>
  </si>
  <si>
    <t>Příplatek k montáži podlah keramických lepených cementovým flexibilním lepidlem za plochu do 5 m2</t>
  </si>
  <si>
    <t>Montáž izolace pod dlažbu nátěrem nebo stěrkou ve dvou vrstvách</t>
  </si>
  <si>
    <t>Lešení pomocné pro objekty pozemních staveb s lešeňovou podlahou v do 1,9 m zatížení do 150 kg/m2</t>
  </si>
  <si>
    <t>Vyčištění budov bytové a občanské výstavby při výšce podlaží do 4 m</t>
  </si>
  <si>
    <t>Bourání podlah z dlaždic keramických nebo xylolitových tl do 10 mm plochy přes 1 m2</t>
  </si>
  <si>
    <t>2,32*obklad01</t>
  </si>
  <si>
    <t>"odpočet otvorů"-0,7*2,02*5</t>
  </si>
  <si>
    <t>Oprava vnitřní vápenocementové hrubé omítky tl do 20 mm stěn v rozsahu plochy přes 30 do 50 %</t>
  </si>
  <si>
    <t>Nátěr penetrační na stěnu</t>
  </si>
  <si>
    <t>Příplatek k montáži obkladů keramických lepených cementovým flexibilním lepidlem za plochu do 10 m2</t>
  </si>
  <si>
    <t>1,49*2+0,88*2</t>
  </si>
  <si>
    <t>1,49*2+0,89*2</t>
  </si>
  <si>
    <t>1,55*2+1,885*2</t>
  </si>
  <si>
    <t>Montáž napojení podhledu z akustických panelů obvodovou lištou na stěnu</t>
  </si>
  <si>
    <t>Montáž izolace nátěrem nebo stěrkou ve dvou vrstvách</t>
  </si>
  <si>
    <t>Montáž izolace pod obklad těsnícími pásy pro styčné nebo dilatační spáry</t>
  </si>
  <si>
    <t>Spárování vnitřních obkladů silikonem</t>
  </si>
  <si>
    <t>Demontáž obkladů z obkladaček keramických kladených do malty</t>
  </si>
  <si>
    <t>omítka</t>
  </si>
  <si>
    <t>Plocha omítky</t>
  </si>
  <si>
    <t>(2,635-1,8)*(1,72+0,1+0,89)</t>
  </si>
  <si>
    <t>(2,635-1,5)*(1,25*2+2,87)</t>
  </si>
  <si>
    <t>"odpočet dveří"-(2,02-1,5)*0,7</t>
  </si>
  <si>
    <t>1,25*0,89</t>
  </si>
  <si>
    <t>SDK stěna předsazená tl 87,5 mm profil CW+UW 75 deska 1xH2 12,5 bez izolace EI 15</t>
  </si>
  <si>
    <t>SDK stěna předsazená základní penetrační nátěr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</si>
  <si>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</si>
  <si>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</si>
  <si>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</si>
  <si>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</si>
  <si>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</si>
  <si>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</si>
  <si>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</si>
  <si>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</si>
  <si>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</si>
  <si>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</si>
  <si>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</si>
  <si>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</si>
  <si>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</si>
  <si>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</si>
  <si>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</si>
  <si>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</si>
  <si>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</si>
  <si>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</si>
  <si>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</si>
  <si>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</si>
  <si>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</si>
  <si>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</si>
  <si>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</si>
  <si>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</si>
  <si>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</si>
  <si>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</si>
  <si>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</si>
  <si>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</si>
  <si>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</si>
  <si>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</si>
  <si>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</si>
  <si>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</si>
  <si>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</si>
  <si>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</si>
  <si>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</si>
  <si>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</si>
  <si>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</si>
  <si>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</si>
  <si>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</si>
  <si>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</si>
  <si>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</si>
  <si>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</si>
  <si>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</si>
  <si>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</si>
  <si>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</si>
  <si>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</si>
  <si>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</si>
  <si>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</si>
  <si>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</si>
  <si>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</si>
  <si>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</si>
  <si>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</si>
  <si>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</si>
  <si>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</si>
  <si>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</si>
  <si>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</si>
  <si>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</si>
  <si>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</si>
  <si>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</si>
  <si>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</si>
  <si>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</si>
  <si>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</si>
  <si>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</si>
  <si>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</si>
  <si>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</si>
  <si>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</si>
  <si>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</si>
  <si>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</si>
  <si>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</si>
  <si>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</si>
  <si>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</si>
  <si>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</si>
  <si>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</si>
  <si>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</si>
  <si>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</si>
  <si>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</si>
  <si>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</si>
  <si>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</si>
  <si>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</si>
  <si>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</si>
  <si>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</si>
  <si>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</si>
  <si>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</si>
  <si>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</si>
  <si>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</si>
  <si>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</si>
  <si>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</si>
  <si>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</si>
  <si>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</si>
  <si>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</si>
  <si>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</si>
  <si>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</si>
  <si>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</si>
  <si>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</si>
  <si>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</si>
  <si>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</si>
  <si>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</si>
  <si>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</si>
  <si>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</si>
  <si>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</si>
  <si>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</si>
  <si>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</si>
  <si>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</si>
  <si>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</si>
  <si>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</si>
  <si>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</si>
  <si>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</si>
  <si>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</si>
  <si>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</si>
  <si>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</si>
  <si>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</si>
  <si>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</si>
  <si>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</si>
  <si>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</si>
  <si>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</si>
  <si>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</si>
  <si>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</si>
  <si>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</si>
  <si>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</si>
  <si>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</si>
  <si>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</si>
  <si>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</si>
  <si>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</si>
  <si>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</si>
  <si>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</si>
  <si>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</si>
  <si>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</si>
  <si>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</si>
  <si>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</si>
  <si>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</si>
  <si>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</si>
  <si>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</si>
  <si>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</si>
  <si>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</si>
  <si>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</si>
  <si>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</si>
  <si>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</si>
  <si>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</si>
  <si>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</si>
  <si>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</si>
  <si>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</si>
  <si>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</si>
  <si>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</si>
  <si>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</si>
  <si>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</si>
  <si>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</si>
  <si>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</si>
  <si>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</si>
  <si>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</si>
  <si>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</si>
  <si>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</si>
  <si>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</si>
  <si>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</si>
  <si>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</si>
  <si>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</si>
  <si>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</si>
  <si>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</si>
  <si>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</si>
  <si>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</si>
  <si>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</si>
  <si>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</si>
  <si>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</si>
  <si>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</si>
  <si>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</si>
  <si>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</si>
  <si>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</si>
  <si>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</si>
  <si>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</si>
  <si>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</si>
  <si>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</si>
  <si>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</si>
  <si>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</si>
  <si>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</si>
  <si>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</si>
  <si>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</si>
  <si>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</si>
  <si>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</si>
  <si>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</si>
  <si>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</si>
  <si>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</si>
  <si>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</si>
  <si>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</si>
  <si>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</si>
  <si>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</si>
  <si>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</si>
  <si>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</si>
  <si>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</si>
  <si>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</si>
  <si>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 xml:space="preserve">CS ÚRS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</si>
</sst>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4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21" fillId="5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166" fontId="28" fillId="0" borderId="21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3" xfId="0" applyNumberFormat="1" applyFont="1" applyBorder="1" applyAlignment="1"/>
    <xf numFmtId="166" fontId="32" fillId="0" borderId="14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1" fillId="0" borderId="23" xfId="0" applyFont="1" applyBorder="1" applyAlignment="1" applyProtection="1">
      <alignment horizontal="center" vertical="center"/>
      <protection locked="0"/>
    </xf>
    <xf numFmtId="49" fontId="21" fillId="0" borderId="23" xfId="0" applyNumberFormat="1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center" vertical="center" wrapText="1"/>
      <protection locked="0"/>
    </xf>
    <xf numFmtId="167" fontId="21" fillId="0" borderId="23" xfId="0" applyNumberFormat="1" applyFont="1" applyBorder="1" applyAlignment="1" applyProtection="1">
      <alignment vertical="center"/>
      <protection locked="0"/>
    </xf>
    <xf numFmtId="4" fontId="21" fillId="3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  <protection locked="0"/>
    </xf>
    <xf numFmtId="0" fontId="22" fillId="3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6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1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37" fillId="0" borderId="23" xfId="0" applyFont="1" applyBorder="1" applyAlignment="1" applyProtection="1">
      <alignment horizontal="center" vertical="center"/>
      <protection locked="0"/>
    </xf>
    <xf numFmtId="49" fontId="37" fillId="0" borderId="23" xfId="0" applyNumberFormat="1" applyFont="1" applyBorder="1" applyAlignment="1" applyProtection="1">
      <alignment horizontal="left" vertical="center" wrapText="1"/>
      <protection locked="0"/>
    </xf>
    <xf numFmtId="0" fontId="37" fillId="0" borderId="23" xfId="0" applyFont="1" applyBorder="1" applyAlignment="1" applyProtection="1">
      <alignment horizontal="left" vertical="center" wrapText="1"/>
      <protection locked="0"/>
    </xf>
    <xf numFmtId="0" fontId="37" fillId="0" borderId="23" xfId="0" applyFont="1" applyBorder="1" applyAlignment="1" applyProtection="1">
      <alignment horizontal="center" vertical="center" wrapText="1"/>
      <protection locked="0"/>
    </xf>
    <xf numFmtId="167" fontId="37" fillId="0" borderId="23" xfId="0" applyNumberFormat="1" applyFont="1" applyBorder="1" applyAlignment="1" applyProtection="1">
      <alignment vertical="center"/>
      <protection locked="0"/>
    </xf>
    <xf numFmtId="4" fontId="37" fillId="3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  <protection locked="0"/>
    </xf>
    <xf numFmtId="0" fontId="38" fillId="0" borderId="4" xfId="0" applyFont="1" applyBorder="1" applyAlignment="1">
      <alignment vertical="center"/>
    </xf>
    <xf numFmtId="0" fontId="37" fillId="3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39" fillId="0" borderId="0" xfId="0" applyFont="1" applyAlignment="1">
      <alignment vertical="center" wrapText="1"/>
    </xf>
    <xf numFmtId="0" fontId="22" fillId="3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>
      <alignment horizontal="center" vertical="center"/>
    </xf>
    <xf numFmtId="0" fontId="0" fillId="0" borderId="21" xfId="0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166" fontId="22" fillId="0" borderId="22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0" fillId="0" borderId="17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/>
    </xf>
    <xf numFmtId="167" fontId="40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vertical="top"/>
    </xf>
    <xf numFmtId="0" fontId="51" fillId="0" borderId="1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horizontal="center" vertical="center"/>
    </xf>
    <xf numFmtId="49" fontId="51" fillId="0" borderId="1" xfId="0" applyNumberFormat="1" applyFont="1" applyBorder="1" applyAlignment="1" applyProtection="1">
      <alignment horizontal="left" vertical="center"/>
    </xf>
    <xf numFmtId="0" fontId="5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8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44" fillId="0" borderId="1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wrapText="1"/>
    </xf>
    <xf numFmtId="0" fontId="42" fillId="0" borderId="1" xfId="0" applyFont="1" applyBorder="1" applyAlignment="1">
      <alignment horizontal="center" vertical="center" wrapText="1"/>
    </xf>
    <xf numFmtId="49" fontId="44" fillId="0" borderId="1" xfId="0" applyNumberFormat="1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/>
    </xf>
    <xf numFmtId="0" fontId="43" fillId="0" borderId="29" xfId="0" applyFont="1" applyBorder="1" applyAlignment="1">
      <alignment horizontal="left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5_01/767582800" TargetMode="External"/><Relationship Id="rId21" Type="http://schemas.openxmlformats.org/officeDocument/2006/relationships/hyperlink" Target="https://podminky.urs.cz/item/CS_URS_2025_01/977132112" TargetMode="External"/><Relationship Id="rId42" Type="http://schemas.openxmlformats.org/officeDocument/2006/relationships/hyperlink" Target="https://podminky.urs.cz/item/CS_URS_2025_01/721212122" TargetMode="External"/><Relationship Id="rId47" Type="http://schemas.openxmlformats.org/officeDocument/2006/relationships/hyperlink" Target="https://podminky.urs.cz/item/CS_URS_2025_01/722290226" TargetMode="External"/><Relationship Id="rId63" Type="http://schemas.openxmlformats.org/officeDocument/2006/relationships/hyperlink" Target="https://podminky.urs.cz/item/CS_URS_2025_01/726191011" TargetMode="External"/><Relationship Id="rId68" Type="http://schemas.openxmlformats.org/officeDocument/2006/relationships/hyperlink" Target="https://podminky.urs.cz/item/CS_URS_2025_01/714121012" TargetMode="External"/><Relationship Id="rId84" Type="http://schemas.openxmlformats.org/officeDocument/2006/relationships/hyperlink" Target="https://podminky.urs.cz/item/CS_URS_2025_01/781131237" TargetMode="External"/><Relationship Id="rId89" Type="http://schemas.openxmlformats.org/officeDocument/2006/relationships/hyperlink" Target="https://podminky.urs.cz/item/CS_URS_2025_01/781495115" TargetMode="External"/><Relationship Id="rId16" Type="http://schemas.openxmlformats.org/officeDocument/2006/relationships/hyperlink" Target="https://podminky.urs.cz/item/CS_URS_2025_01/741125811" TargetMode="External"/><Relationship Id="rId107" Type="http://schemas.openxmlformats.org/officeDocument/2006/relationships/hyperlink" Target="https://podminky.urs.cz/item/CS_URS_2025_01/741330335" TargetMode="External"/><Relationship Id="rId11" Type="http://schemas.openxmlformats.org/officeDocument/2006/relationships/hyperlink" Target="https://podminky.urs.cz/item/CS_URS_2025_01/962031011" TargetMode="External"/><Relationship Id="rId32" Type="http://schemas.openxmlformats.org/officeDocument/2006/relationships/hyperlink" Target="https://podminky.urs.cz/item/CS_URS_2025_01/612325403" TargetMode="External"/><Relationship Id="rId37" Type="http://schemas.openxmlformats.org/officeDocument/2006/relationships/hyperlink" Target="https://podminky.urs.cz/item/CS_URS_2025_01/998721121" TargetMode="External"/><Relationship Id="rId53" Type="http://schemas.openxmlformats.org/officeDocument/2006/relationships/hyperlink" Target="https://podminky.urs.cz/item/CS_URS_2025_01/725291652" TargetMode="External"/><Relationship Id="rId58" Type="http://schemas.openxmlformats.org/officeDocument/2006/relationships/hyperlink" Target="https://podminky.urs.cz/item/CS_URS_2025_01/725244103" TargetMode="External"/><Relationship Id="rId74" Type="http://schemas.openxmlformats.org/officeDocument/2006/relationships/hyperlink" Target="https://podminky.urs.cz/item/CS_URS_2025_01/766660728" TargetMode="External"/><Relationship Id="rId79" Type="http://schemas.openxmlformats.org/officeDocument/2006/relationships/hyperlink" Target="https://podminky.urs.cz/item/CS_URS_2025_01/771121011" TargetMode="External"/><Relationship Id="rId102" Type="http://schemas.openxmlformats.org/officeDocument/2006/relationships/hyperlink" Target="https://podminky.urs.cz/item/CS_URS_2025_01/741112061" TargetMode="External"/><Relationship Id="rId5" Type="http://schemas.openxmlformats.org/officeDocument/2006/relationships/hyperlink" Target="https://podminky.urs.cz/item/CS_URS_2025_01/977311112" TargetMode="External"/><Relationship Id="rId90" Type="http://schemas.openxmlformats.org/officeDocument/2006/relationships/hyperlink" Target="https://podminky.urs.cz/item/CS_URS_2025_01/781495142" TargetMode="External"/><Relationship Id="rId95" Type="http://schemas.openxmlformats.org/officeDocument/2006/relationships/hyperlink" Target="https://podminky.urs.cz/item/CS_URS_2025_01/783306801" TargetMode="External"/><Relationship Id="rId22" Type="http://schemas.openxmlformats.org/officeDocument/2006/relationships/hyperlink" Target="https://podminky.urs.cz/item/CS_URS_2025_01/781471810" TargetMode="External"/><Relationship Id="rId27" Type="http://schemas.openxmlformats.org/officeDocument/2006/relationships/hyperlink" Target="https://podminky.urs.cz/item/CS_URS_2025_01/997013211" TargetMode="External"/><Relationship Id="rId43" Type="http://schemas.openxmlformats.org/officeDocument/2006/relationships/hyperlink" Target="https://podminky.urs.cz/item/CS_URS_2025_01/998722121" TargetMode="External"/><Relationship Id="rId48" Type="http://schemas.openxmlformats.org/officeDocument/2006/relationships/hyperlink" Target="https://podminky.urs.cz/item/CS_URS_2025_01/722290234" TargetMode="External"/><Relationship Id="rId64" Type="http://schemas.openxmlformats.org/officeDocument/2006/relationships/hyperlink" Target="https://podminky.urs.cz/item/CS_URS_2025_01/998726131" TargetMode="External"/><Relationship Id="rId69" Type="http://schemas.openxmlformats.org/officeDocument/2006/relationships/hyperlink" Target="https://podminky.urs.cz/item/CS_URS_2025_01/714121041" TargetMode="External"/><Relationship Id="rId80" Type="http://schemas.openxmlformats.org/officeDocument/2006/relationships/hyperlink" Target="https://podminky.urs.cz/item/CS_URS_2025_01/771161021" TargetMode="External"/><Relationship Id="rId85" Type="http://schemas.openxmlformats.org/officeDocument/2006/relationships/hyperlink" Target="https://podminky.urs.cz/item/CS_URS_2025_01/781121011" TargetMode="External"/><Relationship Id="rId12" Type="http://schemas.openxmlformats.org/officeDocument/2006/relationships/hyperlink" Target="https://podminky.urs.cz/item/CS_URS_2025_01/725820801" TargetMode="External"/><Relationship Id="rId17" Type="http://schemas.openxmlformats.org/officeDocument/2006/relationships/hyperlink" Target="https://podminky.urs.cz/item/CS_URS_2025_01/741371841" TargetMode="External"/><Relationship Id="rId33" Type="http://schemas.openxmlformats.org/officeDocument/2006/relationships/hyperlink" Target="https://podminky.urs.cz/item/CS_URS_2025_01/631311121" TargetMode="External"/><Relationship Id="rId38" Type="http://schemas.openxmlformats.org/officeDocument/2006/relationships/hyperlink" Target="https://podminky.urs.cz/item/CS_URS_2025_01/721174043" TargetMode="External"/><Relationship Id="rId59" Type="http://schemas.openxmlformats.org/officeDocument/2006/relationships/hyperlink" Target="https://podminky.urs.cz/item/CS_URS_2025_01/725849412" TargetMode="External"/><Relationship Id="rId103" Type="http://schemas.openxmlformats.org/officeDocument/2006/relationships/hyperlink" Target="https://podminky.urs.cz/item/CS_URS_2025_01/741313001" TargetMode="External"/><Relationship Id="rId108" Type="http://schemas.openxmlformats.org/officeDocument/2006/relationships/hyperlink" Target="https://podminky.urs.cz/item/CS_URS_2025_01/741372022" TargetMode="External"/><Relationship Id="rId54" Type="http://schemas.openxmlformats.org/officeDocument/2006/relationships/hyperlink" Target="https://podminky.urs.cz/item/CS_URS_2025_01/725291653" TargetMode="External"/><Relationship Id="rId70" Type="http://schemas.openxmlformats.org/officeDocument/2006/relationships/hyperlink" Target="https://podminky.urs.cz/item/CS_URS_2025_01/763121424" TargetMode="External"/><Relationship Id="rId75" Type="http://schemas.openxmlformats.org/officeDocument/2006/relationships/hyperlink" Target="https://podminky.urs.cz/item/CS_URS_2025_01/766660730" TargetMode="External"/><Relationship Id="rId91" Type="http://schemas.openxmlformats.org/officeDocument/2006/relationships/hyperlink" Target="https://podminky.urs.cz/item/CS_URS_2025_01/781495143" TargetMode="External"/><Relationship Id="rId96" Type="http://schemas.openxmlformats.org/officeDocument/2006/relationships/hyperlink" Target="https://podminky.urs.cz/item/CS_URS_2025_01/783301313" TargetMode="External"/><Relationship Id="rId1" Type="http://schemas.openxmlformats.org/officeDocument/2006/relationships/hyperlink" Target="https://podminky.urs.cz/item/CS_URS_2025_01/965081213" TargetMode="External"/><Relationship Id="rId6" Type="http://schemas.openxmlformats.org/officeDocument/2006/relationships/hyperlink" Target="https://podminky.urs.cz/item/CS_URS_2025_01/766691914" TargetMode="External"/><Relationship Id="rId15" Type="http://schemas.openxmlformats.org/officeDocument/2006/relationships/hyperlink" Target="https://podminky.urs.cz/item/CS_URS_2025_01/741313873" TargetMode="External"/><Relationship Id="rId23" Type="http://schemas.openxmlformats.org/officeDocument/2006/relationships/hyperlink" Target="https://podminky.urs.cz/item/CS_URS_2025_01/974031121" TargetMode="External"/><Relationship Id="rId28" Type="http://schemas.openxmlformats.org/officeDocument/2006/relationships/hyperlink" Target="https://podminky.urs.cz/item/CS_URS_2025_01/997013501" TargetMode="External"/><Relationship Id="rId36" Type="http://schemas.openxmlformats.org/officeDocument/2006/relationships/hyperlink" Target="https://podminky.urs.cz/item/CS_URS_2025_01/998018001" TargetMode="External"/><Relationship Id="rId49" Type="http://schemas.openxmlformats.org/officeDocument/2006/relationships/hyperlink" Target="https://podminky.urs.cz/item/CS_URS_2025_01/725813111" TargetMode="External"/><Relationship Id="rId57" Type="http://schemas.openxmlformats.org/officeDocument/2006/relationships/hyperlink" Target="https://podminky.urs.cz/item/CS_URS_2025_01/725291667" TargetMode="External"/><Relationship Id="rId106" Type="http://schemas.openxmlformats.org/officeDocument/2006/relationships/hyperlink" Target="https://podminky.urs.cz/item/CS_URS_2025_01/741122016" TargetMode="External"/><Relationship Id="rId10" Type="http://schemas.openxmlformats.org/officeDocument/2006/relationships/hyperlink" Target="https://podminky.urs.cz/item/CS_URS_2025_01/725240812" TargetMode="External"/><Relationship Id="rId31" Type="http://schemas.openxmlformats.org/officeDocument/2006/relationships/hyperlink" Target="https://podminky.urs.cz/item/CS_URS_2025_01/612325101" TargetMode="External"/><Relationship Id="rId44" Type="http://schemas.openxmlformats.org/officeDocument/2006/relationships/hyperlink" Target="https://podminky.urs.cz/item/CS_URS_2025_01/722174022" TargetMode="External"/><Relationship Id="rId52" Type="http://schemas.openxmlformats.org/officeDocument/2006/relationships/hyperlink" Target="https://podminky.urs.cz/item/CS_URS_2025_01/725211617" TargetMode="External"/><Relationship Id="rId60" Type="http://schemas.openxmlformats.org/officeDocument/2006/relationships/hyperlink" Target="https://podminky.urs.cz/item/CS_URS_2025_01/725829131" TargetMode="External"/><Relationship Id="rId65" Type="http://schemas.openxmlformats.org/officeDocument/2006/relationships/hyperlink" Target="https://podminky.urs.cz/item/CS_URS_2025_01/751398012" TargetMode="External"/><Relationship Id="rId73" Type="http://schemas.openxmlformats.org/officeDocument/2006/relationships/hyperlink" Target="https://podminky.urs.cz/item/CS_URS_2025_01/766660001" TargetMode="External"/><Relationship Id="rId78" Type="http://schemas.openxmlformats.org/officeDocument/2006/relationships/hyperlink" Target="https://podminky.urs.cz/item/CS_URS_2025_01/771577211" TargetMode="External"/><Relationship Id="rId81" Type="http://schemas.openxmlformats.org/officeDocument/2006/relationships/hyperlink" Target="https://podminky.urs.cz/item/CS_URS_2025_01/998771121" TargetMode="External"/><Relationship Id="rId86" Type="http://schemas.openxmlformats.org/officeDocument/2006/relationships/hyperlink" Target="https://podminky.urs.cz/item/CS_URS_2025_01/781474164" TargetMode="External"/><Relationship Id="rId94" Type="http://schemas.openxmlformats.org/officeDocument/2006/relationships/hyperlink" Target="https://podminky.urs.cz/item/CS_URS_2025_01/998781121" TargetMode="External"/><Relationship Id="rId99" Type="http://schemas.openxmlformats.org/officeDocument/2006/relationships/hyperlink" Target="https://podminky.urs.cz/item/CS_URS_2025_01/741810001" TargetMode="External"/><Relationship Id="rId101" Type="http://schemas.openxmlformats.org/officeDocument/2006/relationships/hyperlink" Target="https://podminky.urs.cz/item/CS_URS_2025_01/741112101" TargetMode="External"/><Relationship Id="rId4" Type="http://schemas.openxmlformats.org/officeDocument/2006/relationships/hyperlink" Target="https://podminky.urs.cz/item/CS_URS_2025_01/965042121" TargetMode="External"/><Relationship Id="rId9" Type="http://schemas.openxmlformats.org/officeDocument/2006/relationships/hyperlink" Target="https://podminky.urs.cz/item/CS_URS_2025_01/725240811" TargetMode="External"/><Relationship Id="rId13" Type="http://schemas.openxmlformats.org/officeDocument/2006/relationships/hyperlink" Target="https://podminky.urs.cz/item/CS_URS_2025_01/969041111" TargetMode="External"/><Relationship Id="rId18" Type="http://schemas.openxmlformats.org/officeDocument/2006/relationships/hyperlink" Target="https://podminky.urs.cz/item/CS_URS_2025_01/741371844" TargetMode="External"/><Relationship Id="rId39" Type="http://schemas.openxmlformats.org/officeDocument/2006/relationships/hyperlink" Target="https://podminky.urs.cz/item/CS_URS_2025_01/721174045" TargetMode="External"/><Relationship Id="rId109" Type="http://schemas.openxmlformats.org/officeDocument/2006/relationships/hyperlink" Target="https://podminky.urs.cz/item/CS_URS_2025_01/741372112" TargetMode="External"/><Relationship Id="rId34" Type="http://schemas.openxmlformats.org/officeDocument/2006/relationships/hyperlink" Target="https://podminky.urs.cz/item/CS_URS_2025_01/952901111" TargetMode="External"/><Relationship Id="rId50" Type="http://schemas.openxmlformats.org/officeDocument/2006/relationships/hyperlink" Target="https://podminky.urs.cz/item/CS_URS_2025_01/722181231" TargetMode="External"/><Relationship Id="rId55" Type="http://schemas.openxmlformats.org/officeDocument/2006/relationships/hyperlink" Target="https://podminky.urs.cz/item/CS_URS_2025_01/725291654" TargetMode="External"/><Relationship Id="rId76" Type="http://schemas.openxmlformats.org/officeDocument/2006/relationships/hyperlink" Target="https://podminky.urs.cz/item/CS_URS_2025_01/771111011" TargetMode="External"/><Relationship Id="rId97" Type="http://schemas.openxmlformats.org/officeDocument/2006/relationships/hyperlink" Target="https://podminky.urs.cz/item/CS_URS_2025_01/783324101" TargetMode="External"/><Relationship Id="rId104" Type="http://schemas.openxmlformats.org/officeDocument/2006/relationships/hyperlink" Target="https://podminky.urs.cz/item/CS_URS_2025_01/741310101" TargetMode="External"/><Relationship Id="rId7" Type="http://schemas.openxmlformats.org/officeDocument/2006/relationships/hyperlink" Target="https://podminky.urs.cz/item/CS_URS_2025_01/725110811" TargetMode="External"/><Relationship Id="rId71" Type="http://schemas.openxmlformats.org/officeDocument/2006/relationships/hyperlink" Target="https://podminky.urs.cz/item/CS_URS_2025_01/763121714" TargetMode="External"/><Relationship Id="rId92" Type="http://schemas.openxmlformats.org/officeDocument/2006/relationships/hyperlink" Target="https://podminky.urs.cz/item/CS_URS_2025_01/781495153" TargetMode="External"/><Relationship Id="rId2" Type="http://schemas.openxmlformats.org/officeDocument/2006/relationships/hyperlink" Target="https://podminky.urs.cz/item/CS_URS_2025_01/965046111" TargetMode="External"/><Relationship Id="rId29" Type="http://schemas.openxmlformats.org/officeDocument/2006/relationships/hyperlink" Target="https://podminky.urs.cz/item/CS_URS_2025_01/997013509" TargetMode="External"/><Relationship Id="rId24" Type="http://schemas.openxmlformats.org/officeDocument/2006/relationships/hyperlink" Target="https://podminky.urs.cz/item/CS_URS_2025_01/974031132" TargetMode="External"/><Relationship Id="rId40" Type="http://schemas.openxmlformats.org/officeDocument/2006/relationships/hyperlink" Target="https://podminky.urs.cz/item/CS_URS_2025_01/721194105" TargetMode="External"/><Relationship Id="rId45" Type="http://schemas.openxmlformats.org/officeDocument/2006/relationships/hyperlink" Target="https://podminky.urs.cz/item/CS_URS_2025_01/722220111" TargetMode="External"/><Relationship Id="rId66" Type="http://schemas.openxmlformats.org/officeDocument/2006/relationships/hyperlink" Target="https://podminky.urs.cz/item/CS_URS_2025_01/751398022" TargetMode="External"/><Relationship Id="rId87" Type="http://schemas.openxmlformats.org/officeDocument/2006/relationships/hyperlink" Target="https://podminky.urs.cz/item/CS_URS_2025_01/781472291" TargetMode="External"/><Relationship Id="rId110" Type="http://schemas.openxmlformats.org/officeDocument/2006/relationships/drawing" Target="../drawings/drawing2.xml"/><Relationship Id="rId61" Type="http://schemas.openxmlformats.org/officeDocument/2006/relationships/hyperlink" Target="https://podminky.urs.cz/item/CS_URS_2025_01/998725121" TargetMode="External"/><Relationship Id="rId82" Type="http://schemas.openxmlformats.org/officeDocument/2006/relationships/hyperlink" Target="https://podminky.urs.cz/item/CS_URS_2025_01/771591207" TargetMode="External"/><Relationship Id="rId19" Type="http://schemas.openxmlformats.org/officeDocument/2006/relationships/hyperlink" Target="https://podminky.urs.cz/item/CS_URS_2025_01/751398812" TargetMode="External"/><Relationship Id="rId14" Type="http://schemas.openxmlformats.org/officeDocument/2006/relationships/hyperlink" Target="https://podminky.urs.cz/item/CS_URS_2025_01/969041112" TargetMode="External"/><Relationship Id="rId30" Type="http://schemas.openxmlformats.org/officeDocument/2006/relationships/hyperlink" Target="https://podminky.urs.cz/item/CS_URS_2025_01/997013631" TargetMode="External"/><Relationship Id="rId35" Type="http://schemas.openxmlformats.org/officeDocument/2006/relationships/hyperlink" Target="https://podminky.urs.cz/item/CS_URS_2025_01/949101111" TargetMode="External"/><Relationship Id="rId56" Type="http://schemas.openxmlformats.org/officeDocument/2006/relationships/hyperlink" Target="https://podminky.urs.cz/item/CS_URS_2025_01/725291664" TargetMode="External"/><Relationship Id="rId77" Type="http://schemas.openxmlformats.org/officeDocument/2006/relationships/hyperlink" Target="https://podminky.urs.cz/item/CS_URS_2025_01/771574414" TargetMode="External"/><Relationship Id="rId100" Type="http://schemas.openxmlformats.org/officeDocument/2006/relationships/hyperlink" Target="https://podminky.urs.cz/item/CS_URS_2025_01/998741121" TargetMode="External"/><Relationship Id="rId105" Type="http://schemas.openxmlformats.org/officeDocument/2006/relationships/hyperlink" Target="https://podminky.urs.cz/item/CS_URS_2025_01/741122015" TargetMode="External"/><Relationship Id="rId8" Type="http://schemas.openxmlformats.org/officeDocument/2006/relationships/hyperlink" Target="https://podminky.urs.cz/item/CS_URS_2025_01/725210821" TargetMode="External"/><Relationship Id="rId51" Type="http://schemas.openxmlformats.org/officeDocument/2006/relationships/hyperlink" Target="https://podminky.urs.cz/item/CS_URS_2025_01/725112022" TargetMode="External"/><Relationship Id="rId72" Type="http://schemas.openxmlformats.org/officeDocument/2006/relationships/hyperlink" Target="https://podminky.urs.cz/item/CS_URS_2025_01/998766121" TargetMode="External"/><Relationship Id="rId93" Type="http://schemas.openxmlformats.org/officeDocument/2006/relationships/hyperlink" Target="https://podminky.urs.cz/item/CS_URS_2025_01/781571111" TargetMode="External"/><Relationship Id="rId98" Type="http://schemas.openxmlformats.org/officeDocument/2006/relationships/hyperlink" Target="https://podminky.urs.cz/item/CS_URS_2025_01/783327101" TargetMode="External"/><Relationship Id="rId3" Type="http://schemas.openxmlformats.org/officeDocument/2006/relationships/hyperlink" Target="https://podminky.urs.cz/item/CS_URS_2025_01/965046119" TargetMode="External"/><Relationship Id="rId25" Type="http://schemas.openxmlformats.org/officeDocument/2006/relationships/hyperlink" Target="https://podminky.urs.cz/item/CS_URS_2025_01/767581802" TargetMode="External"/><Relationship Id="rId46" Type="http://schemas.openxmlformats.org/officeDocument/2006/relationships/hyperlink" Target="https://podminky.urs.cz/item/CS_URS_2025_01/722220121" TargetMode="External"/><Relationship Id="rId67" Type="http://schemas.openxmlformats.org/officeDocument/2006/relationships/hyperlink" Target="https://podminky.urs.cz/item/CS_URS_2025_01/998763331" TargetMode="External"/><Relationship Id="rId20" Type="http://schemas.openxmlformats.org/officeDocument/2006/relationships/hyperlink" Target="https://podminky.urs.cz/item/CS_URS_2025_01/751398822" TargetMode="External"/><Relationship Id="rId41" Type="http://schemas.openxmlformats.org/officeDocument/2006/relationships/hyperlink" Target="https://podminky.urs.cz/item/CS_URS_2025_01/721194109" TargetMode="External"/><Relationship Id="rId62" Type="http://schemas.openxmlformats.org/officeDocument/2006/relationships/hyperlink" Target="https://podminky.urs.cz/item/CS_URS_2025_01/726131204" TargetMode="External"/><Relationship Id="rId83" Type="http://schemas.openxmlformats.org/officeDocument/2006/relationships/hyperlink" Target="https://podminky.urs.cz/item/CS_URS_2025_01/781131207" TargetMode="External"/><Relationship Id="rId88" Type="http://schemas.openxmlformats.org/officeDocument/2006/relationships/hyperlink" Target="https://podminky.urs.cz/item/CS_URS_2025_01/78149221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50000000000003" customHeight="1">
      <c r="AR2" s="310" t="s">
        <v>6</v>
      </c>
      <c r="AS2" s="297"/>
      <c r="AT2" s="297"/>
      <c r="AU2" s="297"/>
      <c r="AV2" s="297"/>
      <c r="AW2" s="297"/>
      <c r="AX2" s="297"/>
      <c r="AY2" s="297"/>
      <c r="AZ2" s="297"/>
      <c r="BA2" s="297"/>
      <c r="BB2" s="297"/>
      <c r="BC2" s="297"/>
      <c r="BD2" s="297"/>
      <c r="BE2" s="297"/>
      <c r="BS2" s="19" t="s">
        <v>7</v>
      </c>
      <c r="BT2" s="19" t="s">
        <v>8</v>
      </c>
    </row>
    <row r="3" spans="1:74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7</v>
      </c>
      <c r="BT3" s="19" t="s">
        <v>9</v>
      </c>
    </row>
    <row r="4" spans="1:74" s="1" customFormat="1" ht="24.95" customHeight="1">
      <c r="B4" s="22"/>
      <c r="D4" s="23" t="s">
        <v>10</v>
      </c>
      <c r="AR4" s="22"/>
      <c r="AS4" s="24" t="s">
        <v>11</v>
      </c>
      <c r="BE4" s="25" t="s">
        <v>12</v>
      </c>
      <c r="BS4" s="19" t="s">
        <v>13</v>
      </c>
    </row>
    <row r="5" spans="1:74" s="1" customFormat="1" ht="12" customHeight="1">
      <c r="B5" s="22"/>
      <c r="D5" s="26" t="s">
        <v>14</v>
      </c>
      <c r="K5" s="296" t="s">
        <v>15</v>
      </c>
      <c r="L5" s="297"/>
      <c r="M5" s="297"/>
      <c r="N5" s="297"/>
      <c r="O5" s="297"/>
      <c r="P5" s="297"/>
      <c r="Q5" s="297"/>
      <c r="R5" s="297"/>
      <c r="S5" s="297"/>
      <c r="T5" s="297"/>
      <c r="U5" s="297"/>
      <c r="V5" s="297"/>
      <c r="W5" s="297"/>
      <c r="X5" s="297"/>
      <c r="Y5" s="297"/>
      <c r="Z5" s="297"/>
      <c r="AA5" s="297"/>
      <c r="AB5" s="297"/>
      <c r="AC5" s="297"/>
      <c r="AD5" s="297"/>
      <c r="AE5" s="297"/>
      <c r="AF5" s="297"/>
      <c r="AG5" s="297"/>
      <c r="AH5" s="297"/>
      <c r="AI5" s="297"/>
      <c r="AJ5" s="297"/>
      <c r="AK5" s="297"/>
      <c r="AL5" s="297"/>
      <c r="AM5" s="297"/>
      <c r="AN5" s="297"/>
      <c r="AO5" s="297"/>
      <c r="AR5" s="22"/>
      <c r="BE5" s="293" t="s">
        <v>16</v>
      </c>
      <c r="BS5" s="19" t="s">
        <v>7</v>
      </c>
    </row>
    <row r="6" spans="1:74" s="1" customFormat="1" ht="36.950000000000003" customHeight="1">
      <c r="B6" s="22"/>
      <c r="D6" s="28" t="s">
        <v>17</v>
      </c>
      <c r="K6" s="298" t="s">
        <v>18</v>
      </c>
      <c r="L6" s="297"/>
      <c r="M6" s="297"/>
      <c r="N6" s="297"/>
      <c r="O6" s="297"/>
      <c r="P6" s="297"/>
      <c r="Q6" s="297"/>
      <c r="R6" s="297"/>
      <c r="S6" s="297"/>
      <c r="T6" s="297"/>
      <c r="U6" s="297"/>
      <c r="V6" s="297"/>
      <c r="W6" s="297"/>
      <c r="X6" s="297"/>
      <c r="Y6" s="297"/>
      <c r="Z6" s="297"/>
      <c r="AA6" s="297"/>
      <c r="AB6" s="297"/>
      <c r="AC6" s="297"/>
      <c r="AD6" s="297"/>
      <c r="AE6" s="297"/>
      <c r="AF6" s="297"/>
      <c r="AG6" s="297"/>
      <c r="AH6" s="297"/>
      <c r="AI6" s="297"/>
      <c r="AJ6" s="297"/>
      <c r="AK6" s="297"/>
      <c r="AL6" s="297"/>
      <c r="AM6" s="297"/>
      <c r="AN6" s="297"/>
      <c r="AO6" s="297"/>
      <c r="AR6" s="22"/>
      <c r="BE6" s="294"/>
      <c r="BS6" s="19" t="s">
        <v>7</v>
      </c>
    </row>
    <row r="7" spans="1:74" s="1" customFormat="1" ht="12" customHeight="1">
      <c r="B7" s="22"/>
      <c r="D7" s="29" t="s">
        <v>19</v>
      </c>
      <c r="K7" s="27" t="s">
        <v>3</v>
      </c>
      <c r="AK7" s="29" t="s">
        <v>20</v>
      </c>
      <c r="AN7" s="27" t="s">
        <v>3</v>
      </c>
      <c r="AR7" s="22"/>
      <c r="BE7" s="294"/>
      <c r="BS7" s="19" t="s">
        <v>7</v>
      </c>
    </row>
    <row r="8" spans="1:74" s="1" customFormat="1" ht="12" customHeight="1">
      <c r="B8" s="22"/>
      <c r="D8" s="29" t="s">
        <v>21</v>
      </c>
      <c r="K8" s="27" t="s">
        <v>22</v>
      </c>
      <c r="AK8" s="29" t="s">
        <v>23</v>
      </c>
      <c r="AN8" s="30" t="s">
        <v>24</v>
      </c>
      <c r="AR8" s="22"/>
      <c r="BE8" s="294"/>
      <c r="BS8" s="19" t="s">
        <v>7</v>
      </c>
    </row>
    <row r="9" spans="1:74" s="1" customFormat="1" ht="14.45" customHeight="1">
      <c r="B9" s="22"/>
      <c r="AR9" s="22"/>
      <c r="BE9" s="294"/>
      <c r="BS9" s="19" t="s">
        <v>7</v>
      </c>
    </row>
    <row r="10" spans="1:74" s="1" customFormat="1" ht="12" customHeight="1">
      <c r="B10" s="22"/>
      <c r="D10" s="29" t="s">
        <v>25</v>
      </c>
      <c r="AK10" s="29" t="s">
        <v>26</v>
      </c>
      <c r="AN10" s="27" t="s">
        <v>3</v>
      </c>
      <c r="AR10" s="22"/>
      <c r="BE10" s="294"/>
      <c r="BS10" s="19" t="s">
        <v>7</v>
      </c>
    </row>
    <row r="11" spans="1:74" s="1" customFormat="1" ht="18.399999999999999" customHeight="1">
      <c r="B11" s="22"/>
      <c r="E11" s="27" t="s">
        <v>22</v>
      </c>
      <c r="AK11" s="29" t="s">
        <v>27</v>
      </c>
      <c r="AN11" s="27" t="s">
        <v>3</v>
      </c>
      <c r="AR11" s="22"/>
      <c r="BE11" s="294"/>
      <c r="BS11" s="19" t="s">
        <v>7</v>
      </c>
    </row>
    <row r="12" spans="1:74" s="1" customFormat="1" ht="6.95" customHeight="1">
      <c r="B12" s="22"/>
      <c r="AR12" s="22"/>
      <c r="BE12" s="294"/>
      <c r="BS12" s="19" t="s">
        <v>7</v>
      </c>
    </row>
    <row r="13" spans="1:74" s="1" customFormat="1" ht="12" customHeight="1">
      <c r="B13" s="22"/>
      <c r="D13" s="29" t="s">
        <v>28</v>
      </c>
      <c r="AK13" s="29" t="s">
        <v>26</v>
      </c>
      <c r="AN13" s="31" t="s">
        <v>29</v>
      </c>
      <c r="AR13" s="22"/>
      <c r="BE13" s="294"/>
      <c r="BS13" s="19" t="s">
        <v>7</v>
      </c>
    </row>
    <row r="14" spans="1:74" ht="12.75">
      <c r="B14" s="22"/>
      <c r="E14" s="299" t="s">
        <v>29</v>
      </c>
      <c r="F14" s="300"/>
      <c r="G14" s="300"/>
      <c r="H14" s="300"/>
      <c r="I14" s="300"/>
      <c r="J14" s="300"/>
      <c r="K14" s="300"/>
      <c r="L14" s="300"/>
      <c r="M14" s="300"/>
      <c r="N14" s="300"/>
      <c r="O14" s="300"/>
      <c r="P14" s="300"/>
      <c r="Q14" s="300"/>
      <c r="R14" s="300"/>
      <c r="S14" s="300"/>
      <c r="T14" s="300"/>
      <c r="U14" s="300"/>
      <c r="V14" s="300"/>
      <c r="W14" s="300"/>
      <c r="X14" s="300"/>
      <c r="Y14" s="300"/>
      <c r="Z14" s="300"/>
      <c r="AA14" s="300"/>
      <c r="AB14" s="300"/>
      <c r="AC14" s="300"/>
      <c r="AD14" s="300"/>
      <c r="AE14" s="300"/>
      <c r="AF14" s="300"/>
      <c r="AG14" s="300"/>
      <c r="AH14" s="300"/>
      <c r="AI14" s="300"/>
      <c r="AJ14" s="300"/>
      <c r="AK14" s="29" t="s">
        <v>27</v>
      </c>
      <c r="AN14" s="31" t="s">
        <v>29</v>
      </c>
      <c r="AR14" s="22"/>
      <c r="BE14" s="294"/>
      <c r="BS14" s="19" t="s">
        <v>7</v>
      </c>
    </row>
    <row r="15" spans="1:74" s="1" customFormat="1" ht="6.95" customHeight="1">
      <c r="B15" s="22"/>
      <c r="AR15" s="22"/>
      <c r="BE15" s="294"/>
      <c r="BS15" s="19" t="s">
        <v>4</v>
      </c>
    </row>
    <row r="16" spans="1:74" s="1" customFormat="1" ht="12" customHeight="1">
      <c r="B16" s="22"/>
      <c r="D16" s="29" t="s">
        <v>30</v>
      </c>
      <c r="AK16" s="29" t="s">
        <v>26</v>
      </c>
      <c r="AN16" s="27" t="s">
        <v>3</v>
      </c>
      <c r="AR16" s="22"/>
      <c r="BE16" s="294"/>
      <c r="BS16" s="19" t="s">
        <v>4</v>
      </c>
    </row>
    <row r="17" spans="1:71" s="1" customFormat="1" ht="18.399999999999999" customHeight="1">
      <c r="B17" s="22"/>
      <c r="E17" s="27" t="s">
        <v>22</v>
      </c>
      <c r="AK17" s="29" t="s">
        <v>27</v>
      </c>
      <c r="AN17" s="27" t="s">
        <v>3</v>
      </c>
      <c r="AR17" s="22"/>
      <c r="BE17" s="294"/>
      <c r="BS17" s="19" t="s">
        <v>31</v>
      </c>
    </row>
    <row r="18" spans="1:71" s="1" customFormat="1" ht="6.95" customHeight="1">
      <c r="B18" s="22"/>
      <c r="AR18" s="22"/>
      <c r="BE18" s="294"/>
      <c r="BS18" s="19" t="s">
        <v>7</v>
      </c>
    </row>
    <row r="19" spans="1:71" s="1" customFormat="1" ht="12" customHeight="1">
      <c r="B19" s="22"/>
      <c r="D19" s="29" t="s">
        <v>32</v>
      </c>
      <c r="AK19" s="29" t="s">
        <v>26</v>
      </c>
      <c r="AN19" s="27" t="s">
        <v>3</v>
      </c>
      <c r="AR19" s="22"/>
      <c r="BE19" s="294"/>
      <c r="BS19" s="19" t="s">
        <v>7</v>
      </c>
    </row>
    <row r="20" spans="1:71" s="1" customFormat="1" ht="18.399999999999999" customHeight="1">
      <c r="B20" s="22"/>
      <c r="E20" s="27" t="s">
        <v>22</v>
      </c>
      <c r="AK20" s="29" t="s">
        <v>27</v>
      </c>
      <c r="AN20" s="27" t="s">
        <v>3</v>
      </c>
      <c r="AR20" s="22"/>
      <c r="BE20" s="294"/>
      <c r="BS20" s="19" t="s">
        <v>4</v>
      </c>
    </row>
    <row r="21" spans="1:71" s="1" customFormat="1" ht="6.95" customHeight="1">
      <c r="B21" s="22"/>
      <c r="AR21" s="22"/>
      <c r="BE21" s="294"/>
    </row>
    <row r="22" spans="1:71" s="1" customFormat="1" ht="12" customHeight="1">
      <c r="B22" s="22"/>
      <c r="D22" s="29" t="s">
        <v>33</v>
      </c>
      <c r="AR22" s="22"/>
      <c r="BE22" s="294"/>
    </row>
    <row r="23" spans="1:71" s="1" customFormat="1" ht="47.25" customHeight="1">
      <c r="B23" s="22"/>
      <c r="E23" s="301" t="s">
        <v>34</v>
      </c>
      <c r="F23" s="301"/>
      <c r="G23" s="301"/>
      <c r="H23" s="301"/>
      <c r="I23" s="301"/>
      <c r="J23" s="301"/>
      <c r="K23" s="301"/>
      <c r="L23" s="301"/>
      <c r="M23" s="301"/>
      <c r="N23" s="301"/>
      <c r="O23" s="301"/>
      <c r="P23" s="301"/>
      <c r="Q23" s="301"/>
      <c r="R23" s="301"/>
      <c r="S23" s="301"/>
      <c r="T23" s="301"/>
      <c r="U23" s="301"/>
      <c r="V23" s="301"/>
      <c r="W23" s="301"/>
      <c r="X23" s="301"/>
      <c r="Y23" s="301"/>
      <c r="Z23" s="301"/>
      <c r="AA23" s="301"/>
      <c r="AB23" s="301"/>
      <c r="AC23" s="301"/>
      <c r="AD23" s="301"/>
      <c r="AE23" s="301"/>
      <c r="AF23" s="301"/>
      <c r="AG23" s="301"/>
      <c r="AH23" s="301"/>
      <c r="AI23" s="301"/>
      <c r="AJ23" s="301"/>
      <c r="AK23" s="301"/>
      <c r="AL23" s="301"/>
      <c r="AM23" s="301"/>
      <c r="AN23" s="301"/>
      <c r="AR23" s="22"/>
      <c r="BE23" s="294"/>
    </row>
    <row r="24" spans="1:71" s="1" customFormat="1" ht="6.95" customHeight="1">
      <c r="B24" s="22"/>
      <c r="AR24" s="22"/>
      <c r="BE24" s="294"/>
    </row>
    <row r="25" spans="1:71" s="1" customFormat="1" ht="6.95" customHeight="1">
      <c r="B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22"/>
      <c r="BE25" s="294"/>
    </row>
    <row r="26" spans="1:71" s="2" customFormat="1" ht="25.9" customHeight="1">
      <c r="A26" s="34"/>
      <c r="B26" s="35"/>
      <c r="C26" s="34"/>
      <c r="D26" s="36" t="s">
        <v>35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02">
        <f>ROUND(AG54,2)</f>
        <v>0</v>
      </c>
      <c r="AL26" s="303"/>
      <c r="AM26" s="303"/>
      <c r="AN26" s="303"/>
      <c r="AO26" s="303"/>
      <c r="AP26" s="34"/>
      <c r="AQ26" s="34"/>
      <c r="AR26" s="35"/>
      <c r="BE26" s="294"/>
    </row>
    <row r="27" spans="1:71" s="2" customFormat="1" ht="6.95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E27" s="294"/>
    </row>
    <row r="28" spans="1:71" s="2" customFormat="1" ht="12.75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04" t="s">
        <v>36</v>
      </c>
      <c r="M28" s="304"/>
      <c r="N28" s="304"/>
      <c r="O28" s="304"/>
      <c r="P28" s="304"/>
      <c r="Q28" s="34"/>
      <c r="R28" s="34"/>
      <c r="S28" s="34"/>
      <c r="T28" s="34"/>
      <c r="U28" s="34"/>
      <c r="V28" s="34"/>
      <c r="W28" s="304" t="s">
        <v>37</v>
      </c>
      <c r="X28" s="304"/>
      <c r="Y28" s="304"/>
      <c r="Z28" s="304"/>
      <c r="AA28" s="304"/>
      <c r="AB28" s="304"/>
      <c r="AC28" s="304"/>
      <c r="AD28" s="304"/>
      <c r="AE28" s="304"/>
      <c r="AF28" s="34"/>
      <c r="AG28" s="34"/>
      <c r="AH28" s="34"/>
      <c r="AI28" s="34"/>
      <c r="AJ28" s="34"/>
      <c r="AK28" s="304" t="s">
        <v>38</v>
      </c>
      <c r="AL28" s="304"/>
      <c r="AM28" s="304"/>
      <c r="AN28" s="304"/>
      <c r="AO28" s="304"/>
      <c r="AP28" s="34"/>
      <c r="AQ28" s="34"/>
      <c r="AR28" s="35"/>
      <c r="BE28" s="294"/>
    </row>
    <row r="29" spans="1:71" s="3" customFormat="1" ht="14.45" customHeight="1">
      <c r="B29" s="39"/>
      <c r="D29" s="29" t="s">
        <v>39</v>
      </c>
      <c r="F29" s="29" t="s">
        <v>40</v>
      </c>
      <c r="L29" s="292">
        <v>0.21</v>
      </c>
      <c r="M29" s="291"/>
      <c r="N29" s="291"/>
      <c r="O29" s="291"/>
      <c r="P29" s="291"/>
      <c r="W29" s="290">
        <f>ROUND(AZ54, 2)</f>
        <v>0</v>
      </c>
      <c r="X29" s="291"/>
      <c r="Y29" s="291"/>
      <c r="Z29" s="291"/>
      <c r="AA29" s="291"/>
      <c r="AB29" s="291"/>
      <c r="AC29" s="291"/>
      <c r="AD29" s="291"/>
      <c r="AE29" s="291"/>
      <c r="AK29" s="290">
        <f>ROUND(AV54, 2)</f>
        <v>0</v>
      </c>
      <c r="AL29" s="291"/>
      <c r="AM29" s="291"/>
      <c r="AN29" s="291"/>
      <c r="AO29" s="291"/>
      <c r="AR29" s="39"/>
      <c r="BE29" s="295"/>
    </row>
    <row r="30" spans="1:71" s="3" customFormat="1" ht="14.45" customHeight="1">
      <c r="B30" s="39"/>
      <c r="F30" s="29" t="s">
        <v>41</v>
      </c>
      <c r="L30" s="292">
        <v>0.12</v>
      </c>
      <c r="M30" s="291"/>
      <c r="N30" s="291"/>
      <c r="O30" s="291"/>
      <c r="P30" s="291"/>
      <c r="W30" s="290">
        <f>ROUND(BA54, 2)</f>
        <v>0</v>
      </c>
      <c r="X30" s="291"/>
      <c r="Y30" s="291"/>
      <c r="Z30" s="291"/>
      <c r="AA30" s="291"/>
      <c r="AB30" s="291"/>
      <c r="AC30" s="291"/>
      <c r="AD30" s="291"/>
      <c r="AE30" s="291"/>
      <c r="AK30" s="290">
        <f>ROUND(AW54, 2)</f>
        <v>0</v>
      </c>
      <c r="AL30" s="291"/>
      <c r="AM30" s="291"/>
      <c r="AN30" s="291"/>
      <c r="AO30" s="291"/>
      <c r="AR30" s="39"/>
      <c r="BE30" s="295"/>
    </row>
    <row r="31" spans="1:71" s="3" customFormat="1" ht="14.45" hidden="1" customHeight="1">
      <c r="B31" s="39"/>
      <c r="F31" s="29" t="s">
        <v>42</v>
      </c>
      <c r="L31" s="292">
        <v>0.21</v>
      </c>
      <c r="M31" s="291"/>
      <c r="N31" s="291"/>
      <c r="O31" s="291"/>
      <c r="P31" s="291"/>
      <c r="W31" s="290">
        <f>ROUND(BB54, 2)</f>
        <v>0</v>
      </c>
      <c r="X31" s="291"/>
      <c r="Y31" s="291"/>
      <c r="Z31" s="291"/>
      <c r="AA31" s="291"/>
      <c r="AB31" s="291"/>
      <c r="AC31" s="291"/>
      <c r="AD31" s="291"/>
      <c r="AE31" s="291"/>
      <c r="AK31" s="290">
        <v>0</v>
      </c>
      <c r="AL31" s="291"/>
      <c r="AM31" s="291"/>
      <c r="AN31" s="291"/>
      <c r="AO31" s="291"/>
      <c r="AR31" s="39"/>
      <c r="BE31" s="295"/>
    </row>
    <row r="32" spans="1:71" s="3" customFormat="1" ht="14.45" hidden="1" customHeight="1">
      <c r="B32" s="39"/>
      <c r="F32" s="29" t="s">
        <v>43</v>
      </c>
      <c r="L32" s="292">
        <v>0.12</v>
      </c>
      <c r="M32" s="291"/>
      <c r="N32" s="291"/>
      <c r="O32" s="291"/>
      <c r="P32" s="291"/>
      <c r="W32" s="290">
        <f>ROUND(BC54, 2)</f>
        <v>0</v>
      </c>
      <c r="X32" s="291"/>
      <c r="Y32" s="291"/>
      <c r="Z32" s="291"/>
      <c r="AA32" s="291"/>
      <c r="AB32" s="291"/>
      <c r="AC32" s="291"/>
      <c r="AD32" s="291"/>
      <c r="AE32" s="291"/>
      <c r="AK32" s="290">
        <v>0</v>
      </c>
      <c r="AL32" s="291"/>
      <c r="AM32" s="291"/>
      <c r="AN32" s="291"/>
      <c r="AO32" s="291"/>
      <c r="AR32" s="39"/>
      <c r="BE32" s="295"/>
    </row>
    <row r="33" spans="1:57" s="3" customFormat="1" ht="14.45" hidden="1" customHeight="1">
      <c r="B33" s="39"/>
      <c r="F33" s="29" t="s">
        <v>44</v>
      </c>
      <c r="L33" s="292">
        <v>0</v>
      </c>
      <c r="M33" s="291"/>
      <c r="N33" s="291"/>
      <c r="O33" s="291"/>
      <c r="P33" s="291"/>
      <c r="W33" s="290">
        <f>ROUND(BD54, 2)</f>
        <v>0</v>
      </c>
      <c r="X33" s="291"/>
      <c r="Y33" s="291"/>
      <c r="Z33" s="291"/>
      <c r="AA33" s="291"/>
      <c r="AB33" s="291"/>
      <c r="AC33" s="291"/>
      <c r="AD33" s="291"/>
      <c r="AE33" s="291"/>
      <c r="AK33" s="290">
        <v>0</v>
      </c>
      <c r="AL33" s="291"/>
      <c r="AM33" s="291"/>
      <c r="AN33" s="291"/>
      <c r="AO33" s="291"/>
      <c r="AR33" s="39"/>
    </row>
    <row r="34" spans="1:57" s="2" customFormat="1" ht="6.95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E34" s="34"/>
    </row>
    <row r="35" spans="1:57" s="2" customFormat="1" ht="25.9" customHeight="1">
      <c r="A35" s="34"/>
      <c r="B35" s="35"/>
      <c r="C35" s="40"/>
      <c r="D35" s="41" t="s">
        <v>45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46</v>
      </c>
      <c r="U35" s="42"/>
      <c r="V35" s="42"/>
      <c r="W35" s="42"/>
      <c r="X35" s="324" t="s">
        <v>47</v>
      </c>
      <c r="Y35" s="325"/>
      <c r="Z35" s="325"/>
      <c r="AA35" s="325"/>
      <c r="AB35" s="325"/>
      <c r="AC35" s="42"/>
      <c r="AD35" s="42"/>
      <c r="AE35" s="42"/>
      <c r="AF35" s="42"/>
      <c r="AG35" s="42"/>
      <c r="AH35" s="42"/>
      <c r="AI35" s="42"/>
      <c r="AJ35" s="42"/>
      <c r="AK35" s="326">
        <f>SUM(AK26:AK33)</f>
        <v>0</v>
      </c>
      <c r="AL35" s="325"/>
      <c r="AM35" s="325"/>
      <c r="AN35" s="325"/>
      <c r="AO35" s="327"/>
      <c r="AP35" s="40"/>
      <c r="AQ35" s="40"/>
      <c r="AR35" s="35"/>
      <c r="BE35" s="34"/>
    </row>
    <row r="36" spans="1:57" s="2" customFormat="1" ht="6.95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E36" s="34"/>
    </row>
    <row r="37" spans="1:57" s="2" customFormat="1" ht="6.95" customHeight="1">
      <c r="A37" s="34"/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35"/>
      <c r="BE37" s="34"/>
    </row>
    <row r="41" spans="1:57" s="2" customFormat="1" ht="6.95" customHeight="1">
      <c r="A41" s="34"/>
      <c r="B41" s="46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35"/>
      <c r="BE41" s="34"/>
    </row>
    <row r="42" spans="1:57" s="2" customFormat="1" ht="24.95" customHeight="1">
      <c r="A42" s="34"/>
      <c r="B42" s="35"/>
      <c r="C42" s="23" t="s">
        <v>48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5"/>
      <c r="BE42" s="34"/>
    </row>
    <row r="43" spans="1:57" s="2" customFormat="1" ht="6.95" customHeight="1">
      <c r="A43" s="34"/>
      <c r="B43" s="35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5"/>
      <c r="BE43" s="34"/>
    </row>
    <row r="44" spans="1:57" s="4" customFormat="1" ht="12" customHeight="1">
      <c r="B44" s="48"/>
      <c r="C44" s="29" t="s">
        <v>14</v>
      </c>
      <c r="L44" s="4" t="str">
        <f>K5</f>
        <v>Roz_44_2</v>
      </c>
      <c r="AR44" s="48"/>
    </row>
    <row r="45" spans="1:57" s="5" customFormat="1" ht="36.950000000000003" customHeight="1">
      <c r="B45" s="49"/>
      <c r="C45" s="50" t="s">
        <v>17</v>
      </c>
      <c r="L45" s="315" t="str">
        <f>K6</f>
        <v>Rekonstrukce WC - FN Bohunice</v>
      </c>
      <c r="M45" s="316"/>
      <c r="N45" s="316"/>
      <c r="O45" s="316"/>
      <c r="P45" s="316"/>
      <c r="Q45" s="316"/>
      <c r="R45" s="316"/>
      <c r="S45" s="316"/>
      <c r="T45" s="316"/>
      <c r="U45" s="316"/>
      <c r="V45" s="316"/>
      <c r="W45" s="316"/>
      <c r="X45" s="316"/>
      <c r="Y45" s="316"/>
      <c r="Z45" s="316"/>
      <c r="AA45" s="316"/>
      <c r="AB45" s="316"/>
      <c r="AC45" s="316"/>
      <c r="AD45" s="316"/>
      <c r="AE45" s="316"/>
      <c r="AF45" s="316"/>
      <c r="AG45" s="316"/>
      <c r="AH45" s="316"/>
      <c r="AI45" s="316"/>
      <c r="AJ45" s="316"/>
      <c r="AK45" s="316"/>
      <c r="AL45" s="316"/>
      <c r="AM45" s="316"/>
      <c r="AN45" s="316"/>
      <c r="AO45" s="316"/>
      <c r="AR45" s="49"/>
    </row>
    <row r="46" spans="1:57" s="2" customFormat="1" ht="6.95" customHeight="1">
      <c r="A46" s="34"/>
      <c r="B46" s="35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5"/>
      <c r="BE46" s="34"/>
    </row>
    <row r="47" spans="1:57" s="2" customFormat="1" ht="12" customHeight="1">
      <c r="A47" s="34"/>
      <c r="B47" s="35"/>
      <c r="C47" s="29" t="s">
        <v>21</v>
      </c>
      <c r="D47" s="34"/>
      <c r="E47" s="34"/>
      <c r="F47" s="34"/>
      <c r="G47" s="34"/>
      <c r="H47" s="34"/>
      <c r="I47" s="34"/>
      <c r="J47" s="34"/>
      <c r="K47" s="34"/>
      <c r="L47" s="51" t="str">
        <f>IF(K8="","",K8)</f>
        <v xml:space="preserve"> 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9" t="s">
        <v>23</v>
      </c>
      <c r="AJ47" s="34"/>
      <c r="AK47" s="34"/>
      <c r="AL47" s="34"/>
      <c r="AM47" s="317" t="str">
        <f>IF(AN8= "","",AN8)</f>
        <v>1. 4. 2025</v>
      </c>
      <c r="AN47" s="317"/>
      <c r="AO47" s="34"/>
      <c r="AP47" s="34"/>
      <c r="AQ47" s="34"/>
      <c r="AR47" s="35"/>
      <c r="BE47" s="34"/>
    </row>
    <row r="48" spans="1:57" s="2" customFormat="1" ht="6.95" customHeight="1">
      <c r="A48" s="34"/>
      <c r="B48" s="35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5"/>
      <c r="BE48" s="34"/>
    </row>
    <row r="49" spans="1:91" s="2" customFormat="1" ht="15.2" customHeight="1">
      <c r="A49" s="34"/>
      <c r="B49" s="35"/>
      <c r="C49" s="29" t="s">
        <v>25</v>
      </c>
      <c r="D49" s="34"/>
      <c r="E49" s="34"/>
      <c r="F49" s="34"/>
      <c r="G49" s="34"/>
      <c r="H49" s="34"/>
      <c r="I49" s="34"/>
      <c r="J49" s="34"/>
      <c r="K49" s="34"/>
      <c r="L49" s="4" t="str">
        <f>IF(E11= "","",E11)</f>
        <v xml:space="preserve"> 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9" t="s">
        <v>30</v>
      </c>
      <c r="AJ49" s="34"/>
      <c r="AK49" s="34"/>
      <c r="AL49" s="34"/>
      <c r="AM49" s="318" t="str">
        <f>IF(E17="","",E17)</f>
        <v xml:space="preserve"> </v>
      </c>
      <c r="AN49" s="319"/>
      <c r="AO49" s="319"/>
      <c r="AP49" s="319"/>
      <c r="AQ49" s="34"/>
      <c r="AR49" s="35"/>
      <c r="AS49" s="320" t="s">
        <v>49</v>
      </c>
      <c r="AT49" s="321"/>
      <c r="AU49" s="53"/>
      <c r="AV49" s="53"/>
      <c r="AW49" s="53"/>
      <c r="AX49" s="53"/>
      <c r="AY49" s="53"/>
      <c r="AZ49" s="53"/>
      <c r="BA49" s="53"/>
      <c r="BB49" s="53"/>
      <c r="BC49" s="53"/>
      <c r="BD49" s="54"/>
      <c r="BE49" s="34"/>
    </row>
    <row r="50" spans="1:91" s="2" customFormat="1" ht="15.2" customHeight="1">
      <c r="A50" s="34"/>
      <c r="B50" s="35"/>
      <c r="C50" s="29" t="s">
        <v>28</v>
      </c>
      <c r="D50" s="34"/>
      <c r="E50" s="34"/>
      <c r="F50" s="34"/>
      <c r="G50" s="34"/>
      <c r="H50" s="34"/>
      <c r="I50" s="34"/>
      <c r="J50" s="34"/>
      <c r="K50" s="34"/>
      <c r="L50" s="4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9" t="s">
        <v>32</v>
      </c>
      <c r="AJ50" s="34"/>
      <c r="AK50" s="34"/>
      <c r="AL50" s="34"/>
      <c r="AM50" s="318" t="str">
        <f>IF(E20="","",E20)</f>
        <v xml:space="preserve"> </v>
      </c>
      <c r="AN50" s="319"/>
      <c r="AO50" s="319"/>
      <c r="AP50" s="319"/>
      <c r="AQ50" s="34"/>
      <c r="AR50" s="35"/>
      <c r="AS50" s="322"/>
      <c r="AT50" s="323"/>
      <c r="AU50" s="55"/>
      <c r="AV50" s="55"/>
      <c r="AW50" s="55"/>
      <c r="AX50" s="55"/>
      <c r="AY50" s="55"/>
      <c r="AZ50" s="55"/>
      <c r="BA50" s="55"/>
      <c r="BB50" s="55"/>
      <c r="BC50" s="55"/>
      <c r="BD50" s="56"/>
      <c r="BE50" s="34"/>
    </row>
    <row r="51" spans="1:91" s="2" customFormat="1" ht="10.9" customHeight="1">
      <c r="A51" s="34"/>
      <c r="B51" s="35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5"/>
      <c r="AS51" s="322"/>
      <c r="AT51" s="323"/>
      <c r="AU51" s="55"/>
      <c r="AV51" s="55"/>
      <c r="AW51" s="55"/>
      <c r="AX51" s="55"/>
      <c r="AY51" s="55"/>
      <c r="AZ51" s="55"/>
      <c r="BA51" s="55"/>
      <c r="BB51" s="55"/>
      <c r="BC51" s="55"/>
      <c r="BD51" s="56"/>
      <c r="BE51" s="34"/>
    </row>
    <row r="52" spans="1:91" s="2" customFormat="1" ht="29.25" customHeight="1">
      <c r="A52" s="34"/>
      <c r="B52" s="35"/>
      <c r="C52" s="311" t="s">
        <v>50</v>
      </c>
      <c r="D52" s="312"/>
      <c r="E52" s="312"/>
      <c r="F52" s="312"/>
      <c r="G52" s="312"/>
      <c r="H52" s="57"/>
      <c r="I52" s="313" t="s">
        <v>51</v>
      </c>
      <c r="J52" s="312"/>
      <c r="K52" s="312"/>
      <c r="L52" s="312"/>
      <c r="M52" s="312"/>
      <c r="N52" s="312"/>
      <c r="O52" s="312"/>
      <c r="P52" s="312"/>
      <c r="Q52" s="312"/>
      <c r="R52" s="312"/>
      <c r="S52" s="312"/>
      <c r="T52" s="312"/>
      <c r="U52" s="312"/>
      <c r="V52" s="312"/>
      <c r="W52" s="312"/>
      <c r="X52" s="312"/>
      <c r="Y52" s="312"/>
      <c r="Z52" s="312"/>
      <c r="AA52" s="312"/>
      <c r="AB52" s="312"/>
      <c r="AC52" s="312"/>
      <c r="AD52" s="312"/>
      <c r="AE52" s="312"/>
      <c r="AF52" s="312"/>
      <c r="AG52" s="314" t="s">
        <v>52</v>
      </c>
      <c r="AH52" s="312"/>
      <c r="AI52" s="312"/>
      <c r="AJ52" s="312"/>
      <c r="AK52" s="312"/>
      <c r="AL52" s="312"/>
      <c r="AM52" s="312"/>
      <c r="AN52" s="313" t="s">
        <v>53</v>
      </c>
      <c r="AO52" s="312"/>
      <c r="AP52" s="312"/>
      <c r="AQ52" s="58" t="s">
        <v>54</v>
      </c>
      <c r="AR52" s="35"/>
      <c r="AS52" s="59" t="s">
        <v>55</v>
      </c>
      <c r="AT52" s="60" t="s">
        <v>56</v>
      </c>
      <c r="AU52" s="60" t="s">
        <v>57</v>
      </c>
      <c r="AV52" s="60" t="s">
        <v>58</v>
      </c>
      <c r="AW52" s="60" t="s">
        <v>59</v>
      </c>
      <c r="AX52" s="60" t="s">
        <v>60</v>
      </c>
      <c r="AY52" s="60" t="s">
        <v>61</v>
      </c>
      <c r="AZ52" s="60" t="s">
        <v>62</v>
      </c>
      <c r="BA52" s="60" t="s">
        <v>63</v>
      </c>
      <c r="BB52" s="60" t="s">
        <v>64</v>
      </c>
      <c r="BC52" s="60" t="s">
        <v>65</v>
      </c>
      <c r="BD52" s="61" t="s">
        <v>66</v>
      </c>
      <c r="BE52" s="34"/>
    </row>
    <row r="53" spans="1:91" s="2" customFormat="1" ht="10.9" customHeight="1">
      <c r="A53" s="34"/>
      <c r="B53" s="35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5"/>
      <c r="AS53" s="62"/>
      <c r="AT53" s="63"/>
      <c r="AU53" s="63"/>
      <c r="AV53" s="63"/>
      <c r="AW53" s="63"/>
      <c r="AX53" s="63"/>
      <c r="AY53" s="63"/>
      <c r="AZ53" s="63"/>
      <c r="BA53" s="63"/>
      <c r="BB53" s="63"/>
      <c r="BC53" s="63"/>
      <c r="BD53" s="64"/>
      <c r="BE53" s="34"/>
    </row>
    <row r="54" spans="1:91" s="6" customFormat="1" ht="32.450000000000003" customHeight="1">
      <c r="B54" s="65"/>
      <c r="C54" s="66" t="s">
        <v>67</v>
      </c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7"/>
      <c r="AG54" s="308">
        <f>ROUND(AG55,2)</f>
        <v>0</v>
      </c>
      <c r="AH54" s="308"/>
      <c r="AI54" s="308"/>
      <c r="AJ54" s="308"/>
      <c r="AK54" s="308"/>
      <c r="AL54" s="308"/>
      <c r="AM54" s="308"/>
      <c r="AN54" s="309">
        <f>SUM(AG54,AT54)</f>
        <v>0</v>
      </c>
      <c r="AO54" s="309"/>
      <c r="AP54" s="309"/>
      <c r="AQ54" s="69" t="s">
        <v>3</v>
      </c>
      <c r="AR54" s="65"/>
      <c r="AS54" s="70">
        <f>ROUND(AS55,2)</f>
        <v>0</v>
      </c>
      <c r="AT54" s="71">
        <f>ROUND(SUM(AV54:AW54),2)</f>
        <v>0</v>
      </c>
      <c r="AU54" s="72">
        <f>ROUND(AU55,5)</f>
        <v>0</v>
      </c>
      <c r="AV54" s="71">
        <f>ROUND(AZ54*L29,2)</f>
        <v>0</v>
      </c>
      <c r="AW54" s="71">
        <f>ROUND(BA54*L30,2)</f>
        <v>0</v>
      </c>
      <c r="AX54" s="71">
        <f>ROUND(BB54*L29,2)</f>
        <v>0</v>
      </c>
      <c r="AY54" s="71">
        <f>ROUND(BC54*L30,2)</f>
        <v>0</v>
      </c>
      <c r="AZ54" s="71">
        <f>ROUND(AZ55,2)</f>
        <v>0</v>
      </c>
      <c r="BA54" s="71">
        <f>ROUND(BA55,2)</f>
        <v>0</v>
      </c>
      <c r="BB54" s="71">
        <f>ROUND(BB55,2)</f>
        <v>0</v>
      </c>
      <c r="BC54" s="71">
        <f>ROUND(BC55,2)</f>
        <v>0</v>
      </c>
      <c r="BD54" s="73">
        <f>ROUND(BD55,2)</f>
        <v>0</v>
      </c>
      <c r="BS54" s="74" t="s">
        <v>68</v>
      </c>
      <c r="BT54" s="74" t="s">
        <v>69</v>
      </c>
      <c r="BU54" s="75" t="s">
        <v>70</v>
      </c>
      <c r="BV54" s="74" t="s">
        <v>71</v>
      </c>
      <c r="BW54" s="74" t="s">
        <v>5</v>
      </c>
      <c r="BX54" s="74" t="s">
        <v>72</v>
      </c>
      <c r="CL54" s="74" t="s">
        <v>3</v>
      </c>
    </row>
    <row r="55" spans="1:91" s="7" customFormat="1" ht="16.5" customHeight="1">
      <c r="A55" s="76" t="s">
        <v>73</v>
      </c>
      <c r="B55" s="77"/>
      <c r="C55" s="78"/>
      <c r="D55" s="307" t="s">
        <v>74</v>
      </c>
      <c r="E55" s="307"/>
      <c r="F55" s="307"/>
      <c r="G55" s="307"/>
      <c r="H55" s="307"/>
      <c r="I55" s="79"/>
      <c r="J55" s="307" t="s">
        <v>75</v>
      </c>
      <c r="K55" s="307"/>
      <c r="L55" s="307"/>
      <c r="M55" s="307"/>
      <c r="N55" s="307"/>
      <c r="O55" s="307"/>
      <c r="P55" s="307"/>
      <c r="Q55" s="307"/>
      <c r="R55" s="307"/>
      <c r="S55" s="307"/>
      <c r="T55" s="307"/>
      <c r="U55" s="307"/>
      <c r="V55" s="307"/>
      <c r="W55" s="307"/>
      <c r="X55" s="307"/>
      <c r="Y55" s="307"/>
      <c r="Z55" s="307"/>
      <c r="AA55" s="307"/>
      <c r="AB55" s="307"/>
      <c r="AC55" s="307"/>
      <c r="AD55" s="307"/>
      <c r="AE55" s="307"/>
      <c r="AF55" s="307"/>
      <c r="AG55" s="305">
        <f>'03 - 3. prostor - 8. patro'!J30</f>
        <v>0</v>
      </c>
      <c r="AH55" s="306"/>
      <c r="AI55" s="306"/>
      <c r="AJ55" s="306"/>
      <c r="AK55" s="306"/>
      <c r="AL55" s="306"/>
      <c r="AM55" s="306"/>
      <c r="AN55" s="305">
        <f>SUM(AG55,AT55)</f>
        <v>0</v>
      </c>
      <c r="AO55" s="306"/>
      <c r="AP55" s="306"/>
      <c r="AQ55" s="80" t="s">
        <v>76</v>
      </c>
      <c r="AR55" s="77"/>
      <c r="AS55" s="81">
        <v>0</v>
      </c>
      <c r="AT55" s="82">
        <f>ROUND(SUM(AV55:AW55),2)</f>
        <v>0</v>
      </c>
      <c r="AU55" s="83">
        <f>'03 - 3. prostor - 8. patro'!P111</f>
        <v>0</v>
      </c>
      <c r="AV55" s="82">
        <f>'03 - 3. prostor - 8. patro'!J33</f>
        <v>0</v>
      </c>
      <c r="AW55" s="82">
        <f>'03 - 3. prostor - 8. patro'!J34</f>
        <v>0</v>
      </c>
      <c r="AX55" s="82">
        <f>'03 - 3. prostor - 8. patro'!J35</f>
        <v>0</v>
      </c>
      <c r="AY55" s="82">
        <f>'03 - 3. prostor - 8. patro'!J36</f>
        <v>0</v>
      </c>
      <c r="AZ55" s="82">
        <f>'03 - 3. prostor - 8. patro'!F33</f>
        <v>0</v>
      </c>
      <c r="BA55" s="82">
        <f>'03 - 3. prostor - 8. patro'!F34</f>
        <v>0</v>
      </c>
      <c r="BB55" s="82">
        <f>'03 - 3. prostor - 8. patro'!F35</f>
        <v>0</v>
      </c>
      <c r="BC55" s="82">
        <f>'03 - 3. prostor - 8. patro'!F36</f>
        <v>0</v>
      </c>
      <c r="BD55" s="84">
        <f>'03 - 3. prostor - 8. patro'!F37</f>
        <v>0</v>
      </c>
      <c r="BT55" s="85" t="s">
        <v>77</v>
      </c>
      <c r="BV55" s="85" t="s">
        <v>71</v>
      </c>
      <c r="BW55" s="85" t="s">
        <v>78</v>
      </c>
      <c r="BX55" s="85" t="s">
        <v>5</v>
      </c>
      <c r="CL55" s="85" t="s">
        <v>3</v>
      </c>
      <c r="CM55" s="85" t="s">
        <v>79</v>
      </c>
    </row>
    <row r="56" spans="1:91" s="2" customFormat="1" ht="30" customHeight="1">
      <c r="A56" s="34"/>
      <c r="B56" s="35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5"/>
      <c r="AS56" s="34"/>
      <c r="AT56" s="34"/>
      <c r="AU56" s="34"/>
      <c r="AV56" s="34"/>
      <c r="AW56" s="34"/>
      <c r="AX56" s="34"/>
      <c r="AY56" s="34"/>
      <c r="AZ56" s="34"/>
      <c r="BA56" s="34"/>
      <c r="BB56" s="34"/>
      <c r="BC56" s="34"/>
      <c r="BD56" s="34"/>
      <c r="BE56" s="34"/>
    </row>
    <row r="57" spans="1:91" s="2" customFormat="1" ht="6.95" customHeight="1">
      <c r="A57" s="34"/>
      <c r="B57" s="44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5"/>
      <c r="AB57" s="45"/>
      <c r="AC57" s="45"/>
      <c r="AD57" s="45"/>
      <c r="AE57" s="45"/>
      <c r="AF57" s="45"/>
      <c r="AG57" s="45"/>
      <c r="AH57" s="45"/>
      <c r="AI57" s="45"/>
      <c r="AJ57" s="45"/>
      <c r="AK57" s="45"/>
      <c r="AL57" s="45"/>
      <c r="AM57" s="45"/>
      <c r="AN57" s="45"/>
      <c r="AO57" s="45"/>
      <c r="AP57" s="45"/>
      <c r="AQ57" s="45"/>
      <c r="AR57" s="35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</row>
  </sheetData>
  <mergeCells count="42">
    <mergeCell ref="AR2:BE2"/>
    <mergeCell ref="C52:G52"/>
    <mergeCell ref="I52:AF52"/>
    <mergeCell ref="AG52:AM52"/>
    <mergeCell ref="AN52:AP52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AN55:AP55"/>
    <mergeCell ref="AG55:AM55"/>
    <mergeCell ref="D55:H55"/>
    <mergeCell ref="J55:AF55"/>
    <mergeCell ref="AG54:AM54"/>
    <mergeCell ref="AN54:AP54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55" location="'03 - 3. prostor - 8. patro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470"/>
  <sheetViews>
    <sheetView showGridLines="0" tabSelected="1" topLeftCell="A107" workbookViewId="0">
      <selection activeCell="K114" sqref="K11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310" t="s">
        <v>6</v>
      </c>
      <c r="M2" s="297"/>
      <c r="N2" s="297"/>
      <c r="O2" s="297"/>
      <c r="P2" s="297"/>
      <c r="Q2" s="297"/>
      <c r="R2" s="297"/>
      <c r="S2" s="297"/>
      <c r="T2" s="297"/>
      <c r="U2" s="297"/>
      <c r="V2" s="297"/>
      <c r="AT2" s="19" t="s">
        <v>78</v>
      </c>
      <c r="AZ2" s="86" t="s">
        <v>80</v>
      </c>
      <c r="BA2" s="86" t="s">
        <v>81</v>
      </c>
      <c r="BB2" s="86" t="s">
        <v>82</v>
      </c>
      <c r="BC2" s="86" t="s">
        <v>83</v>
      </c>
      <c r="BD2" s="86" t="s">
        <v>84</v>
      </c>
    </row>
    <row r="3" spans="1:56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79</v>
      </c>
      <c r="AZ3" s="86" t="s">
        <v>85</v>
      </c>
      <c r="BA3" s="86" t="s">
        <v>86</v>
      </c>
      <c r="BB3" s="86" t="s">
        <v>82</v>
      </c>
      <c r="BC3" s="86" t="s">
        <v>87</v>
      </c>
      <c r="BD3" s="86" t="s">
        <v>84</v>
      </c>
    </row>
    <row r="4" spans="1:56" s="1" customFormat="1" ht="24.95" customHeight="1">
      <c r="B4" s="22"/>
      <c r="D4" s="23" t="s">
        <v>88</v>
      </c>
      <c r="L4" s="22"/>
      <c r="M4" s="87" t="s">
        <v>11</v>
      </c>
      <c r="AT4" s="19" t="s">
        <v>4</v>
      </c>
      <c r="AZ4" s="86" t="s">
        <v>89</v>
      </c>
      <c r="BA4" s="86" t="s">
        <v>90</v>
      </c>
      <c r="BB4" s="86" t="s">
        <v>91</v>
      </c>
      <c r="BC4" s="86" t="s">
        <v>92</v>
      </c>
      <c r="BD4" s="86" t="s">
        <v>84</v>
      </c>
    </row>
    <row r="5" spans="1:56" s="1" customFormat="1" ht="6.95" customHeight="1">
      <c r="B5" s="22"/>
      <c r="L5" s="22"/>
      <c r="AZ5" s="86" t="s">
        <v>93</v>
      </c>
      <c r="BA5" s="86" t="s">
        <v>94</v>
      </c>
      <c r="BB5" s="86" t="s">
        <v>91</v>
      </c>
      <c r="BC5" s="86" t="s">
        <v>92</v>
      </c>
      <c r="BD5" s="86" t="s">
        <v>84</v>
      </c>
    </row>
    <row r="6" spans="1:56" s="1" customFormat="1" ht="12" customHeight="1">
      <c r="B6" s="22"/>
      <c r="D6" s="29" t="s">
        <v>17</v>
      </c>
      <c r="L6" s="22"/>
      <c r="AZ6" s="86" t="s">
        <v>95</v>
      </c>
      <c r="BA6" s="86" t="s">
        <v>96</v>
      </c>
      <c r="BB6" s="86" t="s">
        <v>82</v>
      </c>
      <c r="BC6" s="86" t="s">
        <v>97</v>
      </c>
      <c r="BD6" s="86" t="s">
        <v>84</v>
      </c>
    </row>
    <row r="7" spans="1:56" s="1" customFormat="1" ht="16.5" customHeight="1">
      <c r="B7" s="22"/>
      <c r="E7" s="329" t="str">
        <f>'Rekapitulace stavby'!K6</f>
        <v>Rekonstrukce WC - FN Bohunice</v>
      </c>
      <c r="F7" s="330"/>
      <c r="G7" s="330"/>
      <c r="H7" s="330"/>
      <c r="L7" s="22"/>
    </row>
    <row r="8" spans="1:56" s="2" customFormat="1" ht="12" customHeight="1">
      <c r="A8" s="34"/>
      <c r="B8" s="35"/>
      <c r="C8" s="34"/>
      <c r="D8" s="29" t="s">
        <v>98</v>
      </c>
      <c r="E8" s="34"/>
      <c r="F8" s="34"/>
      <c r="G8" s="34"/>
      <c r="H8" s="34"/>
      <c r="I8" s="34"/>
      <c r="J8" s="34"/>
      <c r="K8" s="34"/>
      <c r="L8" s="88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56" s="2" customFormat="1" ht="16.5" customHeight="1">
      <c r="A9" s="34"/>
      <c r="B9" s="35"/>
      <c r="C9" s="34"/>
      <c r="D9" s="34"/>
      <c r="E9" s="315" t="s">
        <v>99</v>
      </c>
      <c r="F9" s="328"/>
      <c r="G9" s="328"/>
      <c r="H9" s="328"/>
      <c r="I9" s="34"/>
      <c r="J9" s="34"/>
      <c r="K9" s="34"/>
      <c r="L9" s="88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56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88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56" s="2" customFormat="1" ht="12" customHeight="1">
      <c r="A11" s="34"/>
      <c r="B11" s="35"/>
      <c r="C11" s="34"/>
      <c r="D11" s="29" t="s">
        <v>19</v>
      </c>
      <c r="E11" s="34"/>
      <c r="F11" s="27" t="s">
        <v>3</v>
      </c>
      <c r="G11" s="34"/>
      <c r="H11" s="34"/>
      <c r="I11" s="29" t="s">
        <v>20</v>
      </c>
      <c r="J11" s="27" t="s">
        <v>3</v>
      </c>
      <c r="K11" s="34"/>
      <c r="L11" s="88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56" s="2" customFormat="1" ht="12" customHeight="1">
      <c r="A12" s="34"/>
      <c r="B12" s="35"/>
      <c r="C12" s="34"/>
      <c r="D12" s="29" t="s">
        <v>21</v>
      </c>
      <c r="E12" s="34"/>
      <c r="F12" s="27" t="s">
        <v>22</v>
      </c>
      <c r="G12" s="34"/>
      <c r="H12" s="34"/>
      <c r="I12" s="29" t="s">
        <v>23</v>
      </c>
      <c r="J12" s="52" t="str">
        <f>'Rekapitulace stavby'!AN8</f>
        <v>1. 4. 2025</v>
      </c>
      <c r="K12" s="34"/>
      <c r="L12" s="88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56" s="2" customFormat="1" ht="10.9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88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56" s="2" customFormat="1" ht="12" customHeight="1">
      <c r="A14" s="34"/>
      <c r="B14" s="35"/>
      <c r="C14" s="34"/>
      <c r="D14" s="29" t="s">
        <v>25</v>
      </c>
      <c r="E14" s="34"/>
      <c r="F14" s="34"/>
      <c r="G14" s="34"/>
      <c r="H14" s="34"/>
      <c r="I14" s="29" t="s">
        <v>26</v>
      </c>
      <c r="J14" s="27" t="str">
        <f>IF('Rekapitulace stavby'!AN10="","",'Rekapitulace stavby'!AN10)</f>
        <v/>
      </c>
      <c r="K14" s="34"/>
      <c r="L14" s="88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56" s="2" customFormat="1" ht="18" customHeight="1">
      <c r="A15" s="34"/>
      <c r="B15" s="35"/>
      <c r="C15" s="34"/>
      <c r="D15" s="34"/>
      <c r="E15" s="27" t="str">
        <f>IF('Rekapitulace stavby'!E11="","",'Rekapitulace stavby'!E11)</f>
        <v xml:space="preserve"> </v>
      </c>
      <c r="F15" s="34"/>
      <c r="G15" s="34"/>
      <c r="H15" s="34"/>
      <c r="I15" s="29" t="s">
        <v>27</v>
      </c>
      <c r="J15" s="27" t="str">
        <f>IF('Rekapitulace stavby'!AN11="","",'Rekapitulace stavby'!AN11)</f>
        <v/>
      </c>
      <c r="K15" s="34"/>
      <c r="L15" s="88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56" s="2" customFormat="1" ht="6.95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88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5"/>
      <c r="C17" s="34"/>
      <c r="D17" s="29" t="s">
        <v>28</v>
      </c>
      <c r="E17" s="34"/>
      <c r="F17" s="34"/>
      <c r="G17" s="34"/>
      <c r="H17" s="34"/>
      <c r="I17" s="29" t="s">
        <v>26</v>
      </c>
      <c r="J17" s="30" t="str">
        <f>'Rekapitulace stavby'!AN13</f>
        <v>Vyplň údaj</v>
      </c>
      <c r="K17" s="34"/>
      <c r="L17" s="88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5"/>
      <c r="C18" s="34"/>
      <c r="D18" s="34"/>
      <c r="E18" s="331" t="str">
        <f>'Rekapitulace stavby'!E14</f>
        <v>Vyplň údaj</v>
      </c>
      <c r="F18" s="296"/>
      <c r="G18" s="296"/>
      <c r="H18" s="296"/>
      <c r="I18" s="29" t="s">
        <v>27</v>
      </c>
      <c r="J18" s="30" t="str">
        <f>'Rekapitulace stavby'!AN14</f>
        <v>Vyplň údaj</v>
      </c>
      <c r="K18" s="34"/>
      <c r="L18" s="88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88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5"/>
      <c r="C20" s="34"/>
      <c r="D20" s="29" t="s">
        <v>30</v>
      </c>
      <c r="E20" s="34"/>
      <c r="F20" s="34"/>
      <c r="G20" s="34"/>
      <c r="H20" s="34"/>
      <c r="I20" s="29" t="s">
        <v>26</v>
      </c>
      <c r="J20" s="27" t="str">
        <f>IF('Rekapitulace stavby'!AN16="","",'Rekapitulace stavby'!AN16)</f>
        <v/>
      </c>
      <c r="K20" s="34"/>
      <c r="L20" s="88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5"/>
      <c r="C21" s="34"/>
      <c r="D21" s="34"/>
      <c r="E21" s="27" t="str">
        <f>IF('Rekapitulace stavby'!E17="","",'Rekapitulace stavby'!E17)</f>
        <v xml:space="preserve"> </v>
      </c>
      <c r="F21" s="34"/>
      <c r="G21" s="34"/>
      <c r="H21" s="34"/>
      <c r="I21" s="29" t="s">
        <v>27</v>
      </c>
      <c r="J21" s="27" t="str">
        <f>IF('Rekapitulace stavby'!AN17="","",'Rekapitulace stavby'!AN17)</f>
        <v/>
      </c>
      <c r="K21" s="34"/>
      <c r="L21" s="88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88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5"/>
      <c r="C23" s="34"/>
      <c r="D23" s="29" t="s">
        <v>32</v>
      </c>
      <c r="E23" s="34"/>
      <c r="F23" s="34"/>
      <c r="G23" s="34"/>
      <c r="H23" s="34"/>
      <c r="I23" s="29" t="s">
        <v>26</v>
      </c>
      <c r="J23" s="27" t="str">
        <f>IF('Rekapitulace stavby'!AN19="","",'Rekapitulace stavby'!AN19)</f>
        <v/>
      </c>
      <c r="K23" s="34"/>
      <c r="L23" s="88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5"/>
      <c r="C24" s="34"/>
      <c r="D24" s="34"/>
      <c r="E24" s="27" t="str">
        <f>IF('Rekapitulace stavby'!E20="","",'Rekapitulace stavby'!E20)</f>
        <v xml:space="preserve"> </v>
      </c>
      <c r="F24" s="34"/>
      <c r="G24" s="34"/>
      <c r="H24" s="34"/>
      <c r="I24" s="29" t="s">
        <v>27</v>
      </c>
      <c r="J24" s="27" t="str">
        <f>IF('Rekapitulace stavby'!AN20="","",'Rekapitulace stavby'!AN20)</f>
        <v/>
      </c>
      <c r="K24" s="34"/>
      <c r="L24" s="88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88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5"/>
      <c r="C26" s="34"/>
      <c r="D26" s="29" t="s">
        <v>33</v>
      </c>
      <c r="E26" s="34"/>
      <c r="F26" s="34"/>
      <c r="G26" s="34"/>
      <c r="H26" s="34"/>
      <c r="I26" s="34"/>
      <c r="J26" s="34"/>
      <c r="K26" s="34"/>
      <c r="L26" s="88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89"/>
      <c r="B27" s="90"/>
      <c r="C27" s="89"/>
      <c r="D27" s="89"/>
      <c r="E27" s="301" t="s">
        <v>3</v>
      </c>
      <c r="F27" s="301"/>
      <c r="G27" s="301"/>
      <c r="H27" s="301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88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5"/>
      <c r="C29" s="34"/>
      <c r="D29" s="63"/>
      <c r="E29" s="63"/>
      <c r="F29" s="63"/>
      <c r="G29" s="63"/>
      <c r="H29" s="63"/>
      <c r="I29" s="63"/>
      <c r="J29" s="63"/>
      <c r="K29" s="63"/>
      <c r="L29" s="88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5"/>
      <c r="C30" s="34"/>
      <c r="D30" s="92" t="s">
        <v>35</v>
      </c>
      <c r="E30" s="34"/>
      <c r="F30" s="34"/>
      <c r="G30" s="34"/>
      <c r="H30" s="34"/>
      <c r="I30" s="34"/>
      <c r="J30" s="68">
        <f>ROUND(J111, 2)</f>
        <v>0</v>
      </c>
      <c r="K30" s="34"/>
      <c r="L30" s="88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5"/>
      <c r="C31" s="34"/>
      <c r="D31" s="63"/>
      <c r="E31" s="63"/>
      <c r="F31" s="63"/>
      <c r="G31" s="63"/>
      <c r="H31" s="63"/>
      <c r="I31" s="63"/>
      <c r="J31" s="63"/>
      <c r="K31" s="63"/>
      <c r="L31" s="88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5"/>
      <c r="C32" s="34"/>
      <c r="D32" s="34"/>
      <c r="E32" s="34"/>
      <c r="F32" s="38" t="s">
        <v>37</v>
      </c>
      <c r="G32" s="34"/>
      <c r="H32" s="34"/>
      <c r="I32" s="38" t="s">
        <v>36</v>
      </c>
      <c r="J32" s="38" t="s">
        <v>38</v>
      </c>
      <c r="K32" s="34"/>
      <c r="L32" s="88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5"/>
      <c r="C33" s="34"/>
      <c r="D33" s="93" t="s">
        <v>39</v>
      </c>
      <c r="E33" s="29" t="s">
        <v>40</v>
      </c>
      <c r="F33" s="94">
        <f>ROUND((SUM(BE111:BE469)),  2)</f>
        <v>0</v>
      </c>
      <c r="G33" s="34"/>
      <c r="H33" s="34"/>
      <c r="I33" s="95">
        <v>0.21</v>
      </c>
      <c r="J33" s="94">
        <f>ROUND(((SUM(BE111:BE469))*I33),  2)</f>
        <v>0</v>
      </c>
      <c r="K33" s="34"/>
      <c r="L33" s="88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5"/>
      <c r="C34" s="34"/>
      <c r="D34" s="34"/>
      <c r="E34" s="29" t="s">
        <v>41</v>
      </c>
      <c r="F34" s="94">
        <f>ROUND((SUM(BF111:BF469)),  2)</f>
        <v>0</v>
      </c>
      <c r="G34" s="34"/>
      <c r="H34" s="34"/>
      <c r="I34" s="95">
        <v>0.12</v>
      </c>
      <c r="J34" s="94">
        <f>ROUND(((SUM(BF111:BF469))*I34),  2)</f>
        <v>0</v>
      </c>
      <c r="K34" s="34"/>
      <c r="L34" s="88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5"/>
      <c r="C35" s="34"/>
      <c r="D35" s="34"/>
      <c r="E35" s="29" t="s">
        <v>42</v>
      </c>
      <c r="F35" s="94">
        <f>ROUND((SUM(BG111:BG469)),  2)</f>
        <v>0</v>
      </c>
      <c r="G35" s="34"/>
      <c r="H35" s="34"/>
      <c r="I35" s="95">
        <v>0.21</v>
      </c>
      <c r="J35" s="94">
        <f>0</f>
        <v>0</v>
      </c>
      <c r="K35" s="34"/>
      <c r="L35" s="88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5"/>
      <c r="C36" s="34"/>
      <c r="D36" s="34"/>
      <c r="E36" s="29" t="s">
        <v>43</v>
      </c>
      <c r="F36" s="94">
        <f>ROUND((SUM(BH111:BH469)),  2)</f>
        <v>0</v>
      </c>
      <c r="G36" s="34"/>
      <c r="H36" s="34"/>
      <c r="I36" s="95">
        <v>0.12</v>
      </c>
      <c r="J36" s="94">
        <f>0</f>
        <v>0</v>
      </c>
      <c r="K36" s="34"/>
      <c r="L36" s="88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5"/>
      <c r="C37" s="34"/>
      <c r="D37" s="34"/>
      <c r="E37" s="29" t="s">
        <v>44</v>
      </c>
      <c r="F37" s="94">
        <f>ROUND((SUM(BI111:BI469)),  2)</f>
        <v>0</v>
      </c>
      <c r="G37" s="34"/>
      <c r="H37" s="34"/>
      <c r="I37" s="95">
        <v>0</v>
      </c>
      <c r="J37" s="94">
        <f>0</f>
        <v>0</v>
      </c>
      <c r="K37" s="34"/>
      <c r="L37" s="88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88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5"/>
      <c r="C39" s="96"/>
      <c r="D39" s="97" t="s">
        <v>45</v>
      </c>
      <c r="E39" s="57"/>
      <c r="F39" s="57"/>
      <c r="G39" s="98" t="s">
        <v>46</v>
      </c>
      <c r="H39" s="99" t="s">
        <v>47</v>
      </c>
      <c r="I39" s="57"/>
      <c r="J39" s="100">
        <f>SUM(J30:J37)</f>
        <v>0</v>
      </c>
      <c r="K39" s="101"/>
      <c r="L39" s="88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44"/>
      <c r="C40" s="45"/>
      <c r="D40" s="45"/>
      <c r="E40" s="45"/>
      <c r="F40" s="45"/>
      <c r="G40" s="45"/>
      <c r="H40" s="45"/>
      <c r="I40" s="45"/>
      <c r="J40" s="45"/>
      <c r="K40" s="45"/>
      <c r="L40" s="88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46"/>
      <c r="C44" s="47"/>
      <c r="D44" s="47"/>
      <c r="E44" s="47"/>
      <c r="F44" s="47"/>
      <c r="G44" s="47"/>
      <c r="H44" s="47"/>
      <c r="I44" s="47"/>
      <c r="J44" s="47"/>
      <c r="K44" s="47"/>
      <c r="L44" s="88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100</v>
      </c>
      <c r="D45" s="34"/>
      <c r="E45" s="34"/>
      <c r="F45" s="34"/>
      <c r="G45" s="34"/>
      <c r="H45" s="34"/>
      <c r="I45" s="34"/>
      <c r="J45" s="34"/>
      <c r="K45" s="34"/>
      <c r="L45" s="88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4"/>
      <c r="D46" s="34"/>
      <c r="E46" s="34"/>
      <c r="F46" s="34"/>
      <c r="G46" s="34"/>
      <c r="H46" s="34"/>
      <c r="I46" s="34"/>
      <c r="J46" s="34"/>
      <c r="K46" s="34"/>
      <c r="L46" s="88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17</v>
      </c>
      <c r="D47" s="34"/>
      <c r="E47" s="34"/>
      <c r="F47" s="34"/>
      <c r="G47" s="34"/>
      <c r="H47" s="34"/>
      <c r="I47" s="34"/>
      <c r="J47" s="34"/>
      <c r="K47" s="34"/>
      <c r="L47" s="88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4"/>
      <c r="D48" s="34"/>
      <c r="E48" s="329" t="str">
        <f>E7</f>
        <v>Rekonstrukce WC - FN Bohunice</v>
      </c>
      <c r="F48" s="330"/>
      <c r="G48" s="330"/>
      <c r="H48" s="330"/>
      <c r="I48" s="34"/>
      <c r="J48" s="34"/>
      <c r="K48" s="34"/>
      <c r="L48" s="88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98</v>
      </c>
      <c r="D49" s="34"/>
      <c r="E49" s="34"/>
      <c r="F49" s="34"/>
      <c r="G49" s="34"/>
      <c r="H49" s="34"/>
      <c r="I49" s="34"/>
      <c r="J49" s="34"/>
      <c r="K49" s="34"/>
      <c r="L49" s="88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4"/>
      <c r="D50" s="34"/>
      <c r="E50" s="315" t="str">
        <f>E9</f>
        <v>03 - 3. prostor - 8. patro</v>
      </c>
      <c r="F50" s="328"/>
      <c r="G50" s="328"/>
      <c r="H50" s="328"/>
      <c r="I50" s="34"/>
      <c r="J50" s="34"/>
      <c r="K50" s="34"/>
      <c r="L50" s="88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4"/>
      <c r="D51" s="34"/>
      <c r="E51" s="34"/>
      <c r="F51" s="34"/>
      <c r="G51" s="34"/>
      <c r="H51" s="34"/>
      <c r="I51" s="34"/>
      <c r="J51" s="34"/>
      <c r="K51" s="34"/>
      <c r="L51" s="88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4"/>
      <c r="E52" s="34"/>
      <c r="F52" s="27" t="str">
        <f>F12</f>
        <v xml:space="preserve"> </v>
      </c>
      <c r="G52" s="34"/>
      <c r="H52" s="34"/>
      <c r="I52" s="29" t="s">
        <v>23</v>
      </c>
      <c r="J52" s="52" t="str">
        <f>IF(J12="","",J12)</f>
        <v>1. 4. 2025</v>
      </c>
      <c r="K52" s="34"/>
      <c r="L52" s="88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4"/>
      <c r="D53" s="34"/>
      <c r="E53" s="34"/>
      <c r="F53" s="34"/>
      <c r="G53" s="34"/>
      <c r="H53" s="34"/>
      <c r="I53" s="34"/>
      <c r="J53" s="34"/>
      <c r="K53" s="34"/>
      <c r="L53" s="88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25</v>
      </c>
      <c r="D54" s="34"/>
      <c r="E54" s="34"/>
      <c r="F54" s="27" t="str">
        <f>E15</f>
        <v xml:space="preserve"> </v>
      </c>
      <c r="G54" s="34"/>
      <c r="H54" s="34"/>
      <c r="I54" s="29" t="s">
        <v>30</v>
      </c>
      <c r="J54" s="32" t="str">
        <f>E21</f>
        <v xml:space="preserve"> </v>
      </c>
      <c r="K54" s="34"/>
      <c r="L54" s="88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28</v>
      </c>
      <c r="D55" s="34"/>
      <c r="E55" s="34"/>
      <c r="F55" s="27" t="str">
        <f>IF(E18="","",E18)</f>
        <v>Vyplň údaj</v>
      </c>
      <c r="G55" s="34"/>
      <c r="H55" s="34"/>
      <c r="I55" s="29" t="s">
        <v>32</v>
      </c>
      <c r="J55" s="32" t="str">
        <f>E24</f>
        <v xml:space="preserve"> </v>
      </c>
      <c r="K55" s="34"/>
      <c r="L55" s="88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4"/>
      <c r="D56" s="34"/>
      <c r="E56" s="34"/>
      <c r="F56" s="34"/>
      <c r="G56" s="34"/>
      <c r="H56" s="34"/>
      <c r="I56" s="34"/>
      <c r="J56" s="34"/>
      <c r="K56" s="34"/>
      <c r="L56" s="88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02" t="s">
        <v>101</v>
      </c>
      <c r="D57" s="96"/>
      <c r="E57" s="96"/>
      <c r="F57" s="96"/>
      <c r="G57" s="96"/>
      <c r="H57" s="96"/>
      <c r="I57" s="96"/>
      <c r="J57" s="103" t="s">
        <v>102</v>
      </c>
      <c r="K57" s="96"/>
      <c r="L57" s="88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4"/>
      <c r="D58" s="34"/>
      <c r="E58" s="34"/>
      <c r="F58" s="34"/>
      <c r="G58" s="34"/>
      <c r="H58" s="34"/>
      <c r="I58" s="34"/>
      <c r="J58" s="34"/>
      <c r="K58" s="34"/>
      <c r="L58" s="88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04" t="s">
        <v>67</v>
      </c>
      <c r="D59" s="34"/>
      <c r="E59" s="34"/>
      <c r="F59" s="34"/>
      <c r="G59" s="34"/>
      <c r="H59" s="34"/>
      <c r="I59" s="34"/>
      <c r="J59" s="68">
        <f>J111</f>
        <v>0</v>
      </c>
      <c r="K59" s="34"/>
      <c r="L59" s="88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9" t="s">
        <v>103</v>
      </c>
    </row>
    <row r="60" spans="1:47" s="9" customFormat="1" ht="24.95" customHeight="1">
      <c r="B60" s="105"/>
      <c r="D60" s="106" t="s">
        <v>104</v>
      </c>
      <c r="E60" s="107"/>
      <c r="F60" s="107"/>
      <c r="G60" s="107"/>
      <c r="H60" s="107"/>
      <c r="I60" s="107"/>
      <c r="J60" s="108">
        <f>J112</f>
        <v>0</v>
      </c>
      <c r="L60" s="105"/>
    </row>
    <row r="61" spans="1:47" s="10" customFormat="1" ht="19.899999999999999" customHeight="1">
      <c r="B61" s="109"/>
      <c r="D61" s="110" t="s">
        <v>105</v>
      </c>
      <c r="E61" s="111"/>
      <c r="F61" s="111"/>
      <c r="G61" s="111"/>
      <c r="H61" s="111"/>
      <c r="I61" s="111"/>
      <c r="J61" s="112">
        <f>J113</f>
        <v>0</v>
      </c>
      <c r="L61" s="109"/>
    </row>
    <row r="62" spans="1:47" s="10" customFormat="1" ht="19.899999999999999" customHeight="1">
      <c r="B62" s="109"/>
      <c r="D62" s="110" t="s">
        <v>106</v>
      </c>
      <c r="E62" s="111"/>
      <c r="F62" s="111"/>
      <c r="G62" s="111"/>
      <c r="H62" s="111"/>
      <c r="I62" s="111"/>
      <c r="J62" s="112">
        <f>J128</f>
        <v>0</v>
      </c>
      <c r="L62" s="109"/>
    </row>
    <row r="63" spans="1:47" s="10" customFormat="1" ht="19.899999999999999" customHeight="1">
      <c r="B63" s="109"/>
      <c r="D63" s="110" t="s">
        <v>107</v>
      </c>
      <c r="E63" s="111"/>
      <c r="F63" s="111"/>
      <c r="G63" s="111"/>
      <c r="H63" s="111"/>
      <c r="I63" s="111"/>
      <c r="J63" s="112">
        <f>J162</f>
        <v>0</v>
      </c>
      <c r="L63" s="109"/>
    </row>
    <row r="64" spans="1:47" s="10" customFormat="1" ht="19.899999999999999" customHeight="1">
      <c r="B64" s="109"/>
      <c r="D64" s="110" t="s">
        <v>108</v>
      </c>
      <c r="E64" s="111"/>
      <c r="F64" s="111"/>
      <c r="G64" s="111"/>
      <c r="H64" s="111"/>
      <c r="I64" s="111"/>
      <c r="J64" s="112">
        <f>J179</f>
        <v>0</v>
      </c>
      <c r="L64" s="109"/>
    </row>
    <row r="65" spans="2:12" s="9" customFormat="1" ht="24.95" customHeight="1">
      <c r="B65" s="105"/>
      <c r="D65" s="106" t="s">
        <v>109</v>
      </c>
      <c r="E65" s="107"/>
      <c r="F65" s="107"/>
      <c r="G65" s="107"/>
      <c r="H65" s="107"/>
      <c r="I65" s="107"/>
      <c r="J65" s="108">
        <f>J189</f>
        <v>0</v>
      </c>
      <c r="L65" s="105"/>
    </row>
    <row r="66" spans="2:12" s="10" customFormat="1" ht="19.899999999999999" customHeight="1">
      <c r="B66" s="109"/>
      <c r="D66" s="110" t="s">
        <v>110</v>
      </c>
      <c r="E66" s="111"/>
      <c r="F66" s="111"/>
      <c r="G66" s="111"/>
      <c r="H66" s="111"/>
      <c r="I66" s="111"/>
      <c r="J66" s="112">
        <f>J190</f>
        <v>0</v>
      </c>
      <c r="L66" s="109"/>
    </row>
    <row r="67" spans="2:12" s="10" customFormat="1" ht="19.899999999999999" customHeight="1">
      <c r="B67" s="109"/>
      <c r="D67" s="110" t="s">
        <v>111</v>
      </c>
      <c r="E67" s="111"/>
      <c r="F67" s="111"/>
      <c r="G67" s="111"/>
      <c r="H67" s="111"/>
      <c r="I67" s="111"/>
      <c r="J67" s="112">
        <f>J204</f>
        <v>0</v>
      </c>
      <c r="L67" s="109"/>
    </row>
    <row r="68" spans="2:12" s="10" customFormat="1" ht="19.899999999999999" customHeight="1">
      <c r="B68" s="109"/>
      <c r="D68" s="110" t="s">
        <v>112</v>
      </c>
      <c r="E68" s="111"/>
      <c r="F68" s="111"/>
      <c r="G68" s="111"/>
      <c r="H68" s="111"/>
      <c r="I68" s="111"/>
      <c r="J68" s="112">
        <f>J210</f>
        <v>0</v>
      </c>
      <c r="L68" s="109"/>
    </row>
    <row r="69" spans="2:12" s="10" customFormat="1" ht="19.899999999999999" customHeight="1">
      <c r="B69" s="109"/>
      <c r="D69" s="110" t="s">
        <v>113</v>
      </c>
      <c r="E69" s="111"/>
      <c r="F69" s="111"/>
      <c r="G69" s="111"/>
      <c r="H69" s="111"/>
      <c r="I69" s="111"/>
      <c r="J69" s="112">
        <f>J214</f>
        <v>0</v>
      </c>
      <c r="L69" s="109"/>
    </row>
    <row r="70" spans="2:12" s="9" customFormat="1" ht="24.95" customHeight="1">
      <c r="B70" s="105"/>
      <c r="D70" s="106" t="s">
        <v>114</v>
      </c>
      <c r="E70" s="107"/>
      <c r="F70" s="107"/>
      <c r="G70" s="107"/>
      <c r="H70" s="107"/>
      <c r="I70" s="107"/>
      <c r="J70" s="108">
        <f>J217</f>
        <v>0</v>
      </c>
      <c r="L70" s="105"/>
    </row>
    <row r="71" spans="2:12" s="10" customFormat="1" ht="19.899999999999999" customHeight="1">
      <c r="B71" s="109"/>
      <c r="D71" s="110" t="s">
        <v>115</v>
      </c>
      <c r="E71" s="111"/>
      <c r="F71" s="111"/>
      <c r="G71" s="111"/>
      <c r="H71" s="111"/>
      <c r="I71" s="111"/>
      <c r="J71" s="112">
        <f>J218</f>
        <v>0</v>
      </c>
      <c r="L71" s="109"/>
    </row>
    <row r="72" spans="2:12" s="10" customFormat="1" ht="19.899999999999999" customHeight="1">
      <c r="B72" s="109"/>
      <c r="D72" s="110" t="s">
        <v>116</v>
      </c>
      <c r="E72" s="111"/>
      <c r="F72" s="111"/>
      <c r="G72" s="111"/>
      <c r="H72" s="111"/>
      <c r="I72" s="111"/>
      <c r="J72" s="112">
        <f>J232</f>
        <v>0</v>
      </c>
      <c r="L72" s="109"/>
    </row>
    <row r="73" spans="2:12" s="10" customFormat="1" ht="19.899999999999999" customHeight="1">
      <c r="B73" s="109"/>
      <c r="D73" s="110" t="s">
        <v>117</v>
      </c>
      <c r="E73" s="111"/>
      <c r="F73" s="111"/>
      <c r="G73" s="111"/>
      <c r="H73" s="111"/>
      <c r="I73" s="111"/>
      <c r="J73" s="112">
        <f>J250</f>
        <v>0</v>
      </c>
      <c r="L73" s="109"/>
    </row>
    <row r="74" spans="2:12" s="10" customFormat="1" ht="19.899999999999999" customHeight="1">
      <c r="B74" s="109"/>
      <c r="D74" s="110" t="s">
        <v>118</v>
      </c>
      <c r="E74" s="111"/>
      <c r="F74" s="111"/>
      <c r="G74" s="111"/>
      <c r="H74" s="111"/>
      <c r="I74" s="111"/>
      <c r="J74" s="112">
        <f>J283</f>
        <v>0</v>
      </c>
      <c r="L74" s="109"/>
    </row>
    <row r="75" spans="2:12" s="10" customFormat="1" ht="19.899999999999999" customHeight="1">
      <c r="B75" s="109"/>
      <c r="D75" s="110" t="s">
        <v>119</v>
      </c>
      <c r="E75" s="111"/>
      <c r="F75" s="111"/>
      <c r="G75" s="111"/>
      <c r="H75" s="111"/>
      <c r="I75" s="111"/>
      <c r="J75" s="112">
        <f>J292</f>
        <v>0</v>
      </c>
      <c r="L75" s="109"/>
    </row>
    <row r="76" spans="2:12" s="10" customFormat="1" ht="19.899999999999999" customHeight="1">
      <c r="B76" s="109"/>
      <c r="D76" s="110" t="s">
        <v>120</v>
      </c>
      <c r="E76" s="111"/>
      <c r="F76" s="111"/>
      <c r="G76" s="111"/>
      <c r="H76" s="111"/>
      <c r="I76" s="111"/>
      <c r="J76" s="112">
        <f>J299</f>
        <v>0</v>
      </c>
      <c r="L76" s="109"/>
    </row>
    <row r="77" spans="2:12" s="10" customFormat="1" ht="14.85" customHeight="1">
      <c r="B77" s="109"/>
      <c r="D77" s="110" t="s">
        <v>121</v>
      </c>
      <c r="E77" s="111"/>
      <c r="F77" s="111"/>
      <c r="G77" s="111"/>
      <c r="H77" s="111"/>
      <c r="I77" s="111"/>
      <c r="J77" s="112">
        <f>J302</f>
        <v>0</v>
      </c>
      <c r="L77" s="109"/>
    </row>
    <row r="78" spans="2:12" s="10" customFormat="1" ht="14.85" customHeight="1">
      <c r="B78" s="109"/>
      <c r="D78" s="110" t="s">
        <v>122</v>
      </c>
      <c r="E78" s="111"/>
      <c r="F78" s="111"/>
      <c r="G78" s="111"/>
      <c r="H78" s="111"/>
      <c r="I78" s="111"/>
      <c r="J78" s="112">
        <f>J313</f>
        <v>0</v>
      </c>
      <c r="L78" s="109"/>
    </row>
    <row r="79" spans="2:12" s="10" customFormat="1" ht="19.899999999999999" customHeight="1">
      <c r="B79" s="109"/>
      <c r="D79" s="110" t="s">
        <v>123</v>
      </c>
      <c r="E79" s="111"/>
      <c r="F79" s="111"/>
      <c r="G79" s="111"/>
      <c r="H79" s="111"/>
      <c r="I79" s="111"/>
      <c r="J79" s="112">
        <f>J321</f>
        <v>0</v>
      </c>
      <c r="L79" s="109"/>
    </row>
    <row r="80" spans="2:12" s="10" customFormat="1" ht="19.899999999999999" customHeight="1">
      <c r="B80" s="109"/>
      <c r="D80" s="110" t="s">
        <v>124</v>
      </c>
      <c r="E80" s="111"/>
      <c r="F80" s="111"/>
      <c r="G80" s="111"/>
      <c r="H80" s="111"/>
      <c r="I80" s="111"/>
      <c r="J80" s="112">
        <f>J333</f>
        <v>0</v>
      </c>
      <c r="L80" s="109"/>
    </row>
    <row r="81" spans="1:31" s="10" customFormat="1" ht="14.85" customHeight="1">
      <c r="B81" s="109"/>
      <c r="D81" s="110" t="s">
        <v>125</v>
      </c>
      <c r="E81" s="111"/>
      <c r="F81" s="111"/>
      <c r="G81" s="111"/>
      <c r="H81" s="111"/>
      <c r="I81" s="111"/>
      <c r="J81" s="112">
        <f>J354</f>
        <v>0</v>
      </c>
      <c r="L81" s="109"/>
    </row>
    <row r="82" spans="1:31" s="10" customFormat="1" ht="19.899999999999999" customHeight="1">
      <c r="B82" s="109"/>
      <c r="D82" s="110" t="s">
        <v>126</v>
      </c>
      <c r="E82" s="111"/>
      <c r="F82" s="111"/>
      <c r="G82" s="111"/>
      <c r="H82" s="111"/>
      <c r="I82" s="111"/>
      <c r="J82" s="112">
        <f>J372</f>
        <v>0</v>
      </c>
      <c r="L82" s="109"/>
    </row>
    <row r="83" spans="1:31" s="10" customFormat="1" ht="19.899999999999999" customHeight="1">
      <c r="B83" s="109"/>
      <c r="D83" s="110" t="s">
        <v>127</v>
      </c>
      <c r="E83" s="111"/>
      <c r="F83" s="111"/>
      <c r="G83" s="111"/>
      <c r="H83" s="111"/>
      <c r="I83" s="111"/>
      <c r="J83" s="112">
        <f>J412</f>
        <v>0</v>
      </c>
      <c r="L83" s="109"/>
    </row>
    <row r="84" spans="1:31" s="9" customFormat="1" ht="24.95" customHeight="1">
      <c r="B84" s="105"/>
      <c r="D84" s="106" t="s">
        <v>128</v>
      </c>
      <c r="E84" s="107"/>
      <c r="F84" s="107"/>
      <c r="G84" s="107"/>
      <c r="H84" s="107"/>
      <c r="I84" s="107"/>
      <c r="J84" s="108">
        <f>J422</f>
        <v>0</v>
      </c>
      <c r="L84" s="105"/>
    </row>
    <row r="85" spans="1:31" s="10" customFormat="1" ht="19.899999999999999" customHeight="1">
      <c r="B85" s="109"/>
      <c r="D85" s="110" t="s">
        <v>129</v>
      </c>
      <c r="E85" s="111"/>
      <c r="F85" s="111"/>
      <c r="G85" s="111"/>
      <c r="H85" s="111"/>
      <c r="I85" s="111"/>
      <c r="J85" s="112">
        <f>J423</f>
        <v>0</v>
      </c>
      <c r="L85" s="109"/>
    </row>
    <row r="86" spans="1:31" s="10" customFormat="1" ht="14.85" customHeight="1">
      <c r="B86" s="109"/>
      <c r="D86" s="110" t="s">
        <v>130</v>
      </c>
      <c r="E86" s="111"/>
      <c r="F86" s="111"/>
      <c r="G86" s="111"/>
      <c r="H86" s="111"/>
      <c r="I86" s="111"/>
      <c r="J86" s="112">
        <f>J428</f>
        <v>0</v>
      </c>
      <c r="L86" s="109"/>
    </row>
    <row r="87" spans="1:31" s="10" customFormat="1" ht="14.85" customHeight="1">
      <c r="B87" s="109"/>
      <c r="D87" s="110" t="s">
        <v>131</v>
      </c>
      <c r="E87" s="111"/>
      <c r="F87" s="111"/>
      <c r="G87" s="111"/>
      <c r="H87" s="111"/>
      <c r="I87" s="111"/>
      <c r="J87" s="112">
        <f>J435</f>
        <v>0</v>
      </c>
      <c r="L87" s="109"/>
    </row>
    <row r="88" spans="1:31" s="10" customFormat="1" ht="14.85" customHeight="1">
      <c r="B88" s="109"/>
      <c r="D88" s="110" t="s">
        <v>132</v>
      </c>
      <c r="E88" s="111"/>
      <c r="F88" s="111"/>
      <c r="G88" s="111"/>
      <c r="H88" s="111"/>
      <c r="I88" s="111"/>
      <c r="J88" s="112">
        <f>J440</f>
        <v>0</v>
      </c>
      <c r="L88" s="109"/>
    </row>
    <row r="89" spans="1:31" s="10" customFormat="1" ht="14.85" customHeight="1">
      <c r="B89" s="109"/>
      <c r="D89" s="110" t="s">
        <v>133</v>
      </c>
      <c r="E89" s="111"/>
      <c r="F89" s="111"/>
      <c r="G89" s="111"/>
      <c r="H89" s="111"/>
      <c r="I89" s="111"/>
      <c r="J89" s="112">
        <f>J446</f>
        <v>0</v>
      </c>
      <c r="L89" s="109"/>
    </row>
    <row r="90" spans="1:31" s="10" customFormat="1" ht="14.85" customHeight="1">
      <c r="B90" s="109"/>
      <c r="D90" s="110" t="s">
        <v>134</v>
      </c>
      <c r="E90" s="111"/>
      <c r="F90" s="111"/>
      <c r="G90" s="111"/>
      <c r="H90" s="111"/>
      <c r="I90" s="111"/>
      <c r="J90" s="112">
        <f>J456</f>
        <v>0</v>
      </c>
      <c r="L90" s="109"/>
    </row>
    <row r="91" spans="1:31" s="9" customFormat="1" ht="24.95" customHeight="1">
      <c r="B91" s="105"/>
      <c r="D91" s="106" t="s">
        <v>135</v>
      </c>
      <c r="E91" s="107"/>
      <c r="F91" s="107"/>
      <c r="G91" s="107"/>
      <c r="H91" s="107"/>
      <c r="I91" s="107"/>
      <c r="J91" s="108">
        <f>J467</f>
        <v>0</v>
      </c>
      <c r="L91" s="105"/>
    </row>
    <row r="92" spans="1:31" s="2" customFormat="1" ht="21.75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88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6.95" customHeight="1">
      <c r="A93" s="34"/>
      <c r="B93" s="44"/>
      <c r="C93" s="45"/>
      <c r="D93" s="45"/>
      <c r="E93" s="45"/>
      <c r="F93" s="45"/>
      <c r="G93" s="45"/>
      <c r="H93" s="45"/>
      <c r="I93" s="45"/>
      <c r="J93" s="45"/>
      <c r="K93" s="45"/>
      <c r="L93" s="88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7" spans="1:63" s="2" customFormat="1" ht="6.95" customHeight="1">
      <c r="A97" s="34"/>
      <c r="B97" s="46"/>
      <c r="C97" s="47"/>
      <c r="D97" s="47"/>
      <c r="E97" s="47"/>
      <c r="F97" s="47"/>
      <c r="G97" s="47"/>
      <c r="H97" s="47"/>
      <c r="I97" s="47"/>
      <c r="J97" s="47"/>
      <c r="K97" s="47"/>
      <c r="L97" s="88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63" s="2" customFormat="1" ht="24.95" customHeight="1">
      <c r="A98" s="34"/>
      <c r="B98" s="35"/>
      <c r="C98" s="23" t="s">
        <v>136</v>
      </c>
      <c r="D98" s="34"/>
      <c r="E98" s="34"/>
      <c r="F98" s="34"/>
      <c r="G98" s="34"/>
      <c r="H98" s="34"/>
      <c r="I98" s="34"/>
      <c r="J98" s="34"/>
      <c r="K98" s="34"/>
      <c r="L98" s="88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63" s="2" customFormat="1" ht="6.95" customHeight="1">
      <c r="A99" s="34"/>
      <c r="B99" s="35"/>
      <c r="C99" s="34"/>
      <c r="D99" s="34"/>
      <c r="E99" s="34"/>
      <c r="F99" s="34"/>
      <c r="G99" s="34"/>
      <c r="H99" s="34"/>
      <c r="I99" s="34"/>
      <c r="J99" s="34"/>
      <c r="K99" s="34"/>
      <c r="L99" s="88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63" s="2" customFormat="1" ht="12" customHeight="1">
      <c r="A100" s="34"/>
      <c r="B100" s="35"/>
      <c r="C100" s="29" t="s">
        <v>17</v>
      </c>
      <c r="D100" s="34"/>
      <c r="E100" s="34"/>
      <c r="F100" s="34"/>
      <c r="G100" s="34"/>
      <c r="H100" s="34"/>
      <c r="I100" s="34"/>
      <c r="J100" s="34"/>
      <c r="K100" s="34"/>
      <c r="L100" s="88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pans="1:63" s="2" customFormat="1" ht="16.5" customHeight="1">
      <c r="A101" s="34"/>
      <c r="B101" s="35"/>
      <c r="C101" s="34"/>
      <c r="D101" s="34"/>
      <c r="E101" s="329" t="str">
        <f>E7</f>
        <v>Rekonstrukce WC - FN Bohunice</v>
      </c>
      <c r="F101" s="330"/>
      <c r="G101" s="330"/>
      <c r="H101" s="330"/>
      <c r="I101" s="34"/>
      <c r="J101" s="34"/>
      <c r="K101" s="34"/>
      <c r="L101" s="88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pans="1:63" s="2" customFormat="1" ht="12" customHeight="1">
      <c r="A102" s="34"/>
      <c r="B102" s="35"/>
      <c r="C102" s="29" t="s">
        <v>98</v>
      </c>
      <c r="D102" s="34"/>
      <c r="E102" s="34"/>
      <c r="F102" s="34"/>
      <c r="G102" s="34"/>
      <c r="H102" s="34"/>
      <c r="I102" s="34"/>
      <c r="J102" s="34"/>
      <c r="K102" s="34"/>
      <c r="L102" s="88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63" s="2" customFormat="1" ht="16.5" customHeight="1">
      <c r="A103" s="34"/>
      <c r="B103" s="35"/>
      <c r="C103" s="34"/>
      <c r="D103" s="34"/>
      <c r="E103" s="315" t="str">
        <f>E9</f>
        <v>03 - 3. prostor - 8. patro</v>
      </c>
      <c r="F103" s="328"/>
      <c r="G103" s="328"/>
      <c r="H103" s="328"/>
      <c r="I103" s="34"/>
      <c r="J103" s="34"/>
      <c r="K103" s="34"/>
      <c r="L103" s="88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63" s="2" customFormat="1" ht="6.95" customHeight="1">
      <c r="A104" s="34"/>
      <c r="B104" s="35"/>
      <c r="C104" s="34"/>
      <c r="D104" s="34"/>
      <c r="E104" s="34"/>
      <c r="F104" s="34"/>
      <c r="G104" s="34"/>
      <c r="H104" s="34"/>
      <c r="I104" s="34"/>
      <c r="J104" s="34"/>
      <c r="K104" s="34"/>
      <c r="L104" s="88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63" s="2" customFormat="1" ht="12" customHeight="1">
      <c r="A105" s="34"/>
      <c r="B105" s="35"/>
      <c r="C105" s="29" t="s">
        <v>21</v>
      </c>
      <c r="D105" s="34"/>
      <c r="E105" s="34"/>
      <c r="F105" s="27" t="str">
        <f>F12</f>
        <v xml:space="preserve"> </v>
      </c>
      <c r="G105" s="34"/>
      <c r="H105" s="34"/>
      <c r="I105" s="29" t="s">
        <v>23</v>
      </c>
      <c r="J105" s="52" t="str">
        <f>IF(J12="","",J12)</f>
        <v>1. 4. 2025</v>
      </c>
      <c r="K105" s="34"/>
      <c r="L105" s="88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63" s="2" customFormat="1" ht="6.95" customHeight="1">
      <c r="A106" s="34"/>
      <c r="B106" s="35"/>
      <c r="C106" s="34"/>
      <c r="D106" s="34"/>
      <c r="E106" s="34"/>
      <c r="F106" s="34"/>
      <c r="G106" s="34"/>
      <c r="H106" s="34"/>
      <c r="I106" s="34"/>
      <c r="J106" s="34"/>
      <c r="K106" s="34"/>
      <c r="L106" s="88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63" s="2" customFormat="1" ht="15.2" customHeight="1">
      <c r="A107" s="34"/>
      <c r="B107" s="35"/>
      <c r="C107" s="29" t="s">
        <v>25</v>
      </c>
      <c r="D107" s="34"/>
      <c r="E107" s="34"/>
      <c r="F107" s="27" t="str">
        <f>E15</f>
        <v xml:space="preserve"> </v>
      </c>
      <c r="G107" s="34"/>
      <c r="H107" s="34"/>
      <c r="I107" s="29" t="s">
        <v>30</v>
      </c>
      <c r="J107" s="32" t="str">
        <f>E21</f>
        <v xml:space="preserve"> </v>
      </c>
      <c r="K107" s="34"/>
      <c r="L107" s="88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63" s="2" customFormat="1" ht="15.2" customHeight="1">
      <c r="A108" s="34"/>
      <c r="B108" s="35"/>
      <c r="C108" s="29" t="s">
        <v>28</v>
      </c>
      <c r="D108" s="34"/>
      <c r="E108" s="34"/>
      <c r="F108" s="27" t="str">
        <f>IF(E18="","",E18)</f>
        <v>Vyplň údaj</v>
      </c>
      <c r="G108" s="34"/>
      <c r="H108" s="34"/>
      <c r="I108" s="29" t="s">
        <v>32</v>
      </c>
      <c r="J108" s="32" t="str">
        <f>E24</f>
        <v xml:space="preserve"> </v>
      </c>
      <c r="K108" s="34"/>
      <c r="L108" s="88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63" s="2" customFormat="1" ht="10.35" customHeight="1">
      <c r="A109" s="34"/>
      <c r="B109" s="35"/>
      <c r="C109" s="34"/>
      <c r="D109" s="34"/>
      <c r="E109" s="34"/>
      <c r="F109" s="34"/>
      <c r="G109" s="34"/>
      <c r="H109" s="34"/>
      <c r="I109" s="34"/>
      <c r="J109" s="34"/>
      <c r="K109" s="34"/>
      <c r="L109" s="88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63" s="11" customFormat="1" ht="29.25" customHeight="1">
      <c r="A110" s="113"/>
      <c r="B110" s="114"/>
      <c r="C110" s="115" t="s">
        <v>137</v>
      </c>
      <c r="D110" s="116" t="s">
        <v>54</v>
      </c>
      <c r="E110" s="116" t="s">
        <v>50</v>
      </c>
      <c r="F110" s="116" t="s">
        <v>51</v>
      </c>
      <c r="G110" s="116" t="s">
        <v>138</v>
      </c>
      <c r="H110" s="116" t="s">
        <v>139</v>
      </c>
      <c r="I110" s="116" t="s">
        <v>140</v>
      </c>
      <c r="J110" s="116" t="s">
        <v>102</v>
      </c>
      <c r="K110" s="117" t="s">
        <v>141</v>
      </c>
      <c r="L110" s="118"/>
      <c r="M110" s="59" t="s">
        <v>3</v>
      </c>
      <c r="N110" s="60" t="s">
        <v>39</v>
      </c>
      <c r="O110" s="60" t="s">
        <v>142</v>
      </c>
      <c r="P110" s="60" t="s">
        <v>143</v>
      </c>
      <c r="Q110" s="60" t="s">
        <v>144</v>
      </c>
      <c r="R110" s="60" t="s">
        <v>145</v>
      </c>
      <c r="S110" s="60" t="s">
        <v>146</v>
      </c>
      <c r="T110" s="61" t="s">
        <v>147</v>
      </c>
      <c r="U110" s="113"/>
      <c r="V110" s="113"/>
      <c r="W110" s="113"/>
      <c r="X110" s="113"/>
      <c r="Y110" s="113"/>
      <c r="Z110" s="113"/>
      <c r="AA110" s="113"/>
      <c r="AB110" s="113"/>
      <c r="AC110" s="113"/>
      <c r="AD110" s="113"/>
      <c r="AE110" s="113"/>
    </row>
    <row r="111" spans="1:63" s="2" customFormat="1" ht="22.9" customHeight="1">
      <c r="A111" s="34"/>
      <c r="B111" s="35"/>
      <c r="C111" s="66" t="s">
        <v>148</v>
      </c>
      <c r="D111" s="34"/>
      <c r="E111" s="34"/>
      <c r="F111" s="34"/>
      <c r="G111" s="34"/>
      <c r="H111" s="34"/>
      <c r="I111" s="34"/>
      <c r="J111" s="119">
        <f>BK111</f>
        <v>0</v>
      </c>
      <c r="K111" s="34"/>
      <c r="L111" s="35"/>
      <c r="M111" s="62"/>
      <c r="N111" s="53"/>
      <c r="O111" s="63"/>
      <c r="P111" s="120">
        <f>P112+P189+P217+P422+P467</f>
        <v>0</v>
      </c>
      <c r="Q111" s="63"/>
      <c r="R111" s="120">
        <f>R112+R189+R217+R422+R467</f>
        <v>2.0202799862999998</v>
      </c>
      <c r="S111" s="63"/>
      <c r="T111" s="121">
        <f>T112+T189+T217+T422+T467</f>
        <v>3.409211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9" t="s">
        <v>68</v>
      </c>
      <c r="AU111" s="19" t="s">
        <v>103</v>
      </c>
      <c r="BK111" s="122">
        <f>BK112+BK189+BK217+BK422+BK467</f>
        <v>0</v>
      </c>
    </row>
    <row r="112" spans="1:63" s="12" customFormat="1" ht="25.9" customHeight="1">
      <c r="B112" s="123"/>
      <c r="D112" s="124" t="s">
        <v>68</v>
      </c>
      <c r="E112" s="125" t="s">
        <v>149</v>
      </c>
      <c r="F112" s="125" t="s">
        <v>150</v>
      </c>
      <c r="I112" s="126"/>
      <c r="J112" s="127">
        <f>BK112</f>
        <v>0</v>
      </c>
      <c r="L112" s="123"/>
      <c r="M112" s="128"/>
      <c r="N112" s="129"/>
      <c r="O112" s="129"/>
      <c r="P112" s="130">
        <f>P113+P128+P162+P179</f>
        <v>0</v>
      </c>
      <c r="Q112" s="129"/>
      <c r="R112" s="130">
        <f>R113+R128+R162+R179</f>
        <v>0</v>
      </c>
      <c r="S112" s="129"/>
      <c r="T112" s="131">
        <f>T113+T128+T162+T179</f>
        <v>3.409211</v>
      </c>
      <c r="AR112" s="124" t="s">
        <v>77</v>
      </c>
      <c r="AT112" s="132" t="s">
        <v>68</v>
      </c>
      <c r="AU112" s="132" t="s">
        <v>69</v>
      </c>
      <c r="AY112" s="124" t="s">
        <v>151</v>
      </c>
      <c r="BK112" s="133">
        <f>BK113+BK128+BK162+BK179</f>
        <v>0</v>
      </c>
    </row>
    <row r="113" spans="1:65" s="12" customFormat="1" ht="22.9" customHeight="1">
      <c r="B113" s="123"/>
      <c r="D113" s="124" t="s">
        <v>68</v>
      </c>
      <c r="E113" s="134" t="s">
        <v>152</v>
      </c>
      <c r="F113" s="134" t="s">
        <v>153</v>
      </c>
      <c r="I113" s="126"/>
      <c r="J113" s="135">
        <f>BK113</f>
        <v>0</v>
      </c>
      <c r="L113" s="123"/>
      <c r="M113" s="128"/>
      <c r="N113" s="129"/>
      <c r="O113" s="129"/>
      <c r="P113" s="130">
        <f>SUM(P114:P127)</f>
        <v>0</v>
      </c>
      <c r="Q113" s="129"/>
      <c r="R113" s="130">
        <f>SUM(R114:R127)</f>
        <v>0</v>
      </c>
      <c r="S113" s="129"/>
      <c r="T113" s="131">
        <f>SUM(T114:T127)</f>
        <v>0.39341499999999996</v>
      </c>
      <c r="AR113" s="124" t="s">
        <v>77</v>
      </c>
      <c r="AT113" s="132" t="s">
        <v>68</v>
      </c>
      <c r="AU113" s="132" t="s">
        <v>77</v>
      </c>
      <c r="AY113" s="124" t="s">
        <v>151</v>
      </c>
      <c r="BK113" s="133">
        <f>SUM(BK114:BK127)</f>
        <v>0</v>
      </c>
    </row>
    <row r="114" spans="1:65" s="2" customFormat="1" ht="44.25" customHeight="1">
      <c r="A114" s="34"/>
      <c r="B114" s="136"/>
      <c r="C114" s="137" t="s">
        <v>77</v>
      </c>
      <c r="D114" s="137" t="s">
        <v>154</v>
      </c>
      <c r="E114" s="138" t="s">
        <v>155</v>
      </c>
      <c r="F114" s="139" t="s">
        <v>156</v>
      </c>
      <c r="G114" s="140" t="s">
        <v>82</v>
      </c>
      <c r="H114" s="141">
        <v>5.7089999999999996</v>
      </c>
      <c r="I114" s="142"/>
      <c r="J114" s="143">
        <f>ROUND(I114*H114,2)</f>
        <v>0</v>
      </c>
      <c r="K114" s="139" t="s">
        <v>1205</v>
      </c>
      <c r="L114" s="35"/>
      <c r="M114" s="144" t="s">
        <v>3</v>
      </c>
      <c r="N114" s="145" t="s">
        <v>40</v>
      </c>
      <c r="O114" s="55"/>
      <c r="P114" s="146">
        <f>O114*H114</f>
        <v>0</v>
      </c>
      <c r="Q114" s="146">
        <v>0</v>
      </c>
      <c r="R114" s="146">
        <f>Q114*H114</f>
        <v>0</v>
      </c>
      <c r="S114" s="146">
        <v>3.5000000000000003E-2</v>
      </c>
      <c r="T114" s="147">
        <f>S114*H114</f>
        <v>0.19981499999999999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48" t="s">
        <v>157</v>
      </c>
      <c r="AT114" s="148" t="s">
        <v>154</v>
      </c>
      <c r="AU114" s="148" t="s">
        <v>79</v>
      </c>
      <c r="AY114" s="19" t="s">
        <v>151</v>
      </c>
      <c r="BE114" s="149">
        <f>IF(N114="základní",J114,0)</f>
        <v>0</v>
      </c>
      <c r="BF114" s="149">
        <f>IF(N114="snížená",J114,0)</f>
        <v>0</v>
      </c>
      <c r="BG114" s="149">
        <f>IF(N114="zákl. přenesená",J114,0)</f>
        <v>0</v>
      </c>
      <c r="BH114" s="149">
        <f>IF(N114="sníž. přenesená",J114,0)</f>
        <v>0</v>
      </c>
      <c r="BI114" s="149">
        <f>IF(N114="nulová",J114,0)</f>
        <v>0</v>
      </c>
      <c r="BJ114" s="19" t="s">
        <v>77</v>
      </c>
      <c r="BK114" s="149">
        <f>ROUND(I114*H114,2)</f>
        <v>0</v>
      </c>
      <c r="BL114" s="19" t="s">
        <v>157</v>
      </c>
      <c r="BM114" s="148" t="s">
        <v>158</v>
      </c>
    </row>
    <row r="115" spans="1:65" s="2" customFormat="1">
      <c r="A115" s="34"/>
      <c r="B115" s="35"/>
      <c r="C115" s="34"/>
      <c r="D115" s="150" t="s">
        <v>159</v>
      </c>
      <c r="E115" s="34"/>
      <c r="F115" s="151" t="s">
        <v>160</v>
      </c>
      <c r="G115" s="34"/>
      <c r="H115" s="34"/>
      <c r="I115" s="152"/>
      <c r="J115" s="34"/>
      <c r="K115" s="34"/>
      <c r="L115" s="35"/>
      <c r="M115" s="153"/>
      <c r="N115" s="154"/>
      <c r="O115" s="55"/>
      <c r="P115" s="55"/>
      <c r="Q115" s="55"/>
      <c r="R115" s="55"/>
      <c r="S115" s="55"/>
      <c r="T115" s="56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9" t="s">
        <v>159</v>
      </c>
      <c r="AU115" s="19" t="s">
        <v>79</v>
      </c>
    </row>
    <row r="116" spans="1:65" s="13" customFormat="1">
      <c r="B116" s="155"/>
      <c r="D116" s="156" t="s">
        <v>161</v>
      </c>
      <c r="E116" s="157" t="s">
        <v>3</v>
      </c>
      <c r="F116" s="158" t="s">
        <v>85</v>
      </c>
      <c r="H116" s="159">
        <v>5.7089999999999996</v>
      </c>
      <c r="I116" s="160"/>
      <c r="L116" s="155"/>
      <c r="M116" s="161"/>
      <c r="N116" s="162"/>
      <c r="O116" s="162"/>
      <c r="P116" s="162"/>
      <c r="Q116" s="162"/>
      <c r="R116" s="162"/>
      <c r="S116" s="162"/>
      <c r="T116" s="163"/>
      <c r="AT116" s="157" t="s">
        <v>161</v>
      </c>
      <c r="AU116" s="157" t="s">
        <v>79</v>
      </c>
      <c r="AV116" s="13" t="s">
        <v>79</v>
      </c>
      <c r="AW116" s="13" t="s">
        <v>31</v>
      </c>
      <c r="AX116" s="13" t="s">
        <v>77</v>
      </c>
      <c r="AY116" s="157" t="s">
        <v>151</v>
      </c>
    </row>
    <row r="117" spans="1:65" s="2" customFormat="1" ht="21.75" customHeight="1">
      <c r="A117" s="34"/>
      <c r="B117" s="136"/>
      <c r="C117" s="137" t="s">
        <v>79</v>
      </c>
      <c r="D117" s="137" t="s">
        <v>154</v>
      </c>
      <c r="E117" s="138" t="s">
        <v>162</v>
      </c>
      <c r="F117" s="139" t="s">
        <v>163</v>
      </c>
      <c r="G117" s="140" t="s">
        <v>82</v>
      </c>
      <c r="H117" s="141">
        <v>5.7089999999999996</v>
      </c>
      <c r="I117" s="142"/>
      <c r="J117" s="143">
        <f>ROUND(I117*H117,2)</f>
        <v>0</v>
      </c>
      <c r="K117" s="139"/>
      <c r="L117" s="35"/>
      <c r="M117" s="144" t="s">
        <v>3</v>
      </c>
      <c r="N117" s="145" t="s">
        <v>40</v>
      </c>
      <c r="O117" s="55"/>
      <c r="P117" s="146">
        <f>O117*H117</f>
        <v>0</v>
      </c>
      <c r="Q117" s="146">
        <v>0</v>
      </c>
      <c r="R117" s="146">
        <f>Q117*H117</f>
        <v>0</v>
      </c>
      <c r="S117" s="146">
        <v>0</v>
      </c>
      <c r="T117" s="147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48" t="s">
        <v>157</v>
      </c>
      <c r="AT117" s="148" t="s">
        <v>154</v>
      </c>
      <c r="AU117" s="148" t="s">
        <v>79</v>
      </c>
      <c r="AY117" s="19" t="s">
        <v>151</v>
      </c>
      <c r="BE117" s="149">
        <f>IF(N117="základní",J117,0)</f>
        <v>0</v>
      </c>
      <c r="BF117" s="149">
        <f>IF(N117="snížená",J117,0)</f>
        <v>0</v>
      </c>
      <c r="BG117" s="149">
        <f>IF(N117="zákl. přenesená",J117,0)</f>
        <v>0</v>
      </c>
      <c r="BH117" s="149">
        <f>IF(N117="sníž. přenesená",J117,0)</f>
        <v>0</v>
      </c>
      <c r="BI117" s="149">
        <f>IF(N117="nulová",J117,0)</f>
        <v>0</v>
      </c>
      <c r="BJ117" s="19" t="s">
        <v>77</v>
      </c>
      <c r="BK117" s="149">
        <f>ROUND(I117*H117,2)</f>
        <v>0</v>
      </c>
      <c r="BL117" s="19" t="s">
        <v>157</v>
      </c>
      <c r="BM117" s="148" t="s">
        <v>164</v>
      </c>
    </row>
    <row r="118" spans="1:65" s="2" customFormat="1">
      <c r="A118" s="34"/>
      <c r="B118" s="35"/>
      <c r="C118" s="34"/>
      <c r="D118" s="150" t="s">
        <v>159</v>
      </c>
      <c r="E118" s="34"/>
      <c r="F118" s="151" t="s">
        <v>165</v>
      </c>
      <c r="G118" s="34"/>
      <c r="H118" s="34"/>
      <c r="I118" s="152"/>
      <c r="J118" s="34"/>
      <c r="K118" s="34"/>
      <c r="L118" s="35"/>
      <c r="M118" s="153"/>
      <c r="N118" s="154"/>
      <c r="O118" s="55"/>
      <c r="P118" s="55"/>
      <c r="Q118" s="55"/>
      <c r="R118" s="55"/>
      <c r="S118" s="55"/>
      <c r="T118" s="56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9" t="s">
        <v>159</v>
      </c>
      <c r="AU118" s="19" t="s">
        <v>79</v>
      </c>
    </row>
    <row r="119" spans="1:65" s="13" customFormat="1">
      <c r="B119" s="155"/>
      <c r="D119" s="156" t="s">
        <v>161</v>
      </c>
      <c r="E119" s="157" t="s">
        <v>3</v>
      </c>
      <c r="F119" s="158" t="s">
        <v>85</v>
      </c>
      <c r="H119" s="159">
        <v>5.7089999999999996</v>
      </c>
      <c r="I119" s="160"/>
      <c r="L119" s="155"/>
      <c r="M119" s="161"/>
      <c r="N119" s="162"/>
      <c r="O119" s="162"/>
      <c r="P119" s="162"/>
      <c r="Q119" s="162"/>
      <c r="R119" s="162"/>
      <c r="S119" s="162"/>
      <c r="T119" s="163"/>
      <c r="AT119" s="157" t="s">
        <v>161</v>
      </c>
      <c r="AU119" s="157" t="s">
        <v>79</v>
      </c>
      <c r="AV119" s="13" t="s">
        <v>79</v>
      </c>
      <c r="AW119" s="13" t="s">
        <v>31</v>
      </c>
      <c r="AX119" s="13" t="s">
        <v>77</v>
      </c>
      <c r="AY119" s="157" t="s">
        <v>151</v>
      </c>
    </row>
    <row r="120" spans="1:65" s="2" customFormat="1" ht="24.2" customHeight="1">
      <c r="A120" s="34"/>
      <c r="B120" s="136"/>
      <c r="C120" s="137" t="s">
        <v>84</v>
      </c>
      <c r="D120" s="137" t="s">
        <v>154</v>
      </c>
      <c r="E120" s="138" t="s">
        <v>166</v>
      </c>
      <c r="F120" s="139" t="s">
        <v>167</v>
      </c>
      <c r="G120" s="140" t="s">
        <v>82</v>
      </c>
      <c r="H120" s="141">
        <v>11.417999999999999</v>
      </c>
      <c r="I120" s="142"/>
      <c r="J120" s="143">
        <f>ROUND(I120*H120,2)</f>
        <v>0</v>
      </c>
      <c r="K120" s="139"/>
      <c r="L120" s="35"/>
      <c r="M120" s="144" t="s">
        <v>3</v>
      </c>
      <c r="N120" s="145" t="s">
        <v>40</v>
      </c>
      <c r="O120" s="55"/>
      <c r="P120" s="146">
        <f>O120*H120</f>
        <v>0</v>
      </c>
      <c r="Q120" s="146">
        <v>0</v>
      </c>
      <c r="R120" s="146">
        <f>Q120*H120</f>
        <v>0</v>
      </c>
      <c r="S120" s="146">
        <v>0</v>
      </c>
      <c r="T120" s="147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48" t="s">
        <v>157</v>
      </c>
      <c r="AT120" s="148" t="s">
        <v>154</v>
      </c>
      <c r="AU120" s="148" t="s">
        <v>79</v>
      </c>
      <c r="AY120" s="19" t="s">
        <v>151</v>
      </c>
      <c r="BE120" s="149">
        <f>IF(N120="základní",J120,0)</f>
        <v>0</v>
      </c>
      <c r="BF120" s="149">
        <f>IF(N120="snížená",J120,0)</f>
        <v>0</v>
      </c>
      <c r="BG120" s="149">
        <f>IF(N120="zákl. přenesená",J120,0)</f>
        <v>0</v>
      </c>
      <c r="BH120" s="149">
        <f>IF(N120="sníž. přenesená",J120,0)</f>
        <v>0</v>
      </c>
      <c r="BI120" s="149">
        <f>IF(N120="nulová",J120,0)</f>
        <v>0</v>
      </c>
      <c r="BJ120" s="19" t="s">
        <v>77</v>
      </c>
      <c r="BK120" s="149">
        <f>ROUND(I120*H120,2)</f>
        <v>0</v>
      </c>
      <c r="BL120" s="19" t="s">
        <v>157</v>
      </c>
      <c r="BM120" s="148" t="s">
        <v>168</v>
      </c>
    </row>
    <row r="121" spans="1:65" s="2" customFormat="1">
      <c r="A121" s="34"/>
      <c r="B121" s="35"/>
      <c r="C121" s="34"/>
      <c r="D121" s="150" t="s">
        <v>159</v>
      </c>
      <c r="E121" s="34"/>
      <c r="F121" s="151" t="s">
        <v>169</v>
      </c>
      <c r="G121" s="34"/>
      <c r="H121" s="34"/>
      <c r="I121" s="152"/>
      <c r="J121" s="34"/>
      <c r="K121" s="34"/>
      <c r="L121" s="35"/>
      <c r="M121" s="153"/>
      <c r="N121" s="154"/>
      <c r="O121" s="55"/>
      <c r="P121" s="55"/>
      <c r="Q121" s="55"/>
      <c r="R121" s="55"/>
      <c r="S121" s="55"/>
      <c r="T121" s="56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9" t="s">
        <v>159</v>
      </c>
      <c r="AU121" s="19" t="s">
        <v>79</v>
      </c>
    </row>
    <row r="122" spans="1:65" s="13" customFormat="1">
      <c r="B122" s="155"/>
      <c r="D122" s="156" t="s">
        <v>161</v>
      </c>
      <c r="F122" s="158" t="s">
        <v>170</v>
      </c>
      <c r="H122" s="159">
        <v>11.417999999999999</v>
      </c>
      <c r="I122" s="160"/>
      <c r="L122" s="155"/>
      <c r="M122" s="161"/>
      <c r="N122" s="162"/>
      <c r="O122" s="162"/>
      <c r="P122" s="162"/>
      <c r="Q122" s="162"/>
      <c r="R122" s="162"/>
      <c r="S122" s="162"/>
      <c r="T122" s="163"/>
      <c r="AT122" s="157" t="s">
        <v>161</v>
      </c>
      <c r="AU122" s="157" t="s">
        <v>79</v>
      </c>
      <c r="AV122" s="13" t="s">
        <v>79</v>
      </c>
      <c r="AW122" s="13" t="s">
        <v>4</v>
      </c>
      <c r="AX122" s="13" t="s">
        <v>77</v>
      </c>
      <c r="AY122" s="157" t="s">
        <v>151</v>
      </c>
    </row>
    <row r="123" spans="1:65" s="2" customFormat="1" ht="24.2" customHeight="1">
      <c r="A123" s="34"/>
      <c r="B123" s="136"/>
      <c r="C123" s="137" t="s">
        <v>157</v>
      </c>
      <c r="D123" s="137" t="s">
        <v>154</v>
      </c>
      <c r="E123" s="138" t="s">
        <v>171</v>
      </c>
      <c r="F123" s="139" t="s">
        <v>172</v>
      </c>
      <c r="G123" s="140" t="s">
        <v>173</v>
      </c>
      <c r="H123" s="141">
        <v>8.7999999999999995E-2</v>
      </c>
      <c r="I123" s="142"/>
      <c r="J123" s="143">
        <f>ROUND(I123*H123,2)</f>
        <v>0</v>
      </c>
      <c r="K123" s="139"/>
      <c r="L123" s="35"/>
      <c r="M123" s="144" t="s">
        <v>3</v>
      </c>
      <c r="N123" s="145" t="s">
        <v>40</v>
      </c>
      <c r="O123" s="55"/>
      <c r="P123" s="146">
        <f>O123*H123</f>
        <v>0</v>
      </c>
      <c r="Q123" s="146">
        <v>0</v>
      </c>
      <c r="R123" s="146">
        <f>Q123*H123</f>
        <v>0</v>
      </c>
      <c r="S123" s="146">
        <v>2.2000000000000002</v>
      </c>
      <c r="T123" s="147">
        <f>S123*H123</f>
        <v>0.19359999999999999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48" t="s">
        <v>157</v>
      </c>
      <c r="AT123" s="148" t="s">
        <v>154</v>
      </c>
      <c r="AU123" s="148" t="s">
        <v>79</v>
      </c>
      <c r="AY123" s="19" t="s">
        <v>151</v>
      </c>
      <c r="BE123" s="149">
        <f>IF(N123="základní",J123,0)</f>
        <v>0</v>
      </c>
      <c r="BF123" s="149">
        <f>IF(N123="snížená",J123,0)</f>
        <v>0</v>
      </c>
      <c r="BG123" s="149">
        <f>IF(N123="zákl. přenesená",J123,0)</f>
        <v>0</v>
      </c>
      <c r="BH123" s="149">
        <f>IF(N123="sníž. přenesená",J123,0)</f>
        <v>0</v>
      </c>
      <c r="BI123" s="149">
        <f>IF(N123="nulová",J123,0)</f>
        <v>0</v>
      </c>
      <c r="BJ123" s="19" t="s">
        <v>77</v>
      </c>
      <c r="BK123" s="149">
        <f>ROUND(I123*H123,2)</f>
        <v>0</v>
      </c>
      <c r="BL123" s="19" t="s">
        <v>157</v>
      </c>
      <c r="BM123" s="148" t="s">
        <v>174</v>
      </c>
    </row>
    <row r="124" spans="1:65" s="2" customFormat="1">
      <c r="A124" s="34"/>
      <c r="B124" s="35"/>
      <c r="C124" s="34"/>
      <c r="D124" s="150" t="s">
        <v>159</v>
      </c>
      <c r="E124" s="34"/>
      <c r="F124" s="151" t="s">
        <v>175</v>
      </c>
      <c r="G124" s="34"/>
      <c r="H124" s="34"/>
      <c r="I124" s="152"/>
      <c r="J124" s="34"/>
      <c r="K124" s="34"/>
      <c r="L124" s="35"/>
      <c r="M124" s="153"/>
      <c r="N124" s="154"/>
      <c r="O124" s="55"/>
      <c r="P124" s="55"/>
      <c r="Q124" s="55"/>
      <c r="R124" s="55"/>
      <c r="S124" s="55"/>
      <c r="T124" s="56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9" t="s">
        <v>159</v>
      </c>
      <c r="AU124" s="19" t="s">
        <v>79</v>
      </c>
    </row>
    <row r="125" spans="1:65" s="13" customFormat="1">
      <c r="B125" s="155"/>
      <c r="D125" s="156" t="s">
        <v>161</v>
      </c>
      <c r="E125" s="157" t="s">
        <v>3</v>
      </c>
      <c r="F125" s="158" t="s">
        <v>176</v>
      </c>
      <c r="H125" s="159">
        <v>8.7999999999999995E-2</v>
      </c>
      <c r="I125" s="160"/>
      <c r="L125" s="155"/>
      <c r="M125" s="161"/>
      <c r="N125" s="162"/>
      <c r="O125" s="162"/>
      <c r="P125" s="162"/>
      <c r="Q125" s="162"/>
      <c r="R125" s="162"/>
      <c r="S125" s="162"/>
      <c r="T125" s="163"/>
      <c r="AT125" s="157" t="s">
        <v>161</v>
      </c>
      <c r="AU125" s="157" t="s">
        <v>79</v>
      </c>
      <c r="AV125" s="13" t="s">
        <v>79</v>
      </c>
      <c r="AW125" s="13" t="s">
        <v>31</v>
      </c>
      <c r="AX125" s="13" t="s">
        <v>77</v>
      </c>
      <c r="AY125" s="157" t="s">
        <v>151</v>
      </c>
    </row>
    <row r="126" spans="1:65" s="2" customFormat="1" ht="24.2" customHeight="1">
      <c r="A126" s="34"/>
      <c r="B126" s="136"/>
      <c r="C126" s="137" t="s">
        <v>177</v>
      </c>
      <c r="D126" s="137" t="s">
        <v>154</v>
      </c>
      <c r="E126" s="138" t="s">
        <v>178</v>
      </c>
      <c r="F126" s="139" t="s">
        <v>179</v>
      </c>
      <c r="G126" s="140" t="s">
        <v>180</v>
      </c>
      <c r="H126" s="141">
        <v>0.88</v>
      </c>
      <c r="I126" s="142"/>
      <c r="J126" s="143">
        <f>ROUND(I126*H126,2)</f>
        <v>0</v>
      </c>
      <c r="K126" s="139"/>
      <c r="L126" s="35"/>
      <c r="M126" s="144" t="s">
        <v>3</v>
      </c>
      <c r="N126" s="145" t="s">
        <v>40</v>
      </c>
      <c r="O126" s="55"/>
      <c r="P126" s="146">
        <f>O126*H126</f>
        <v>0</v>
      </c>
      <c r="Q126" s="146">
        <v>0</v>
      </c>
      <c r="R126" s="146">
        <f>Q126*H126</f>
        <v>0</v>
      </c>
      <c r="S126" s="146">
        <v>0</v>
      </c>
      <c r="T126" s="147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48" t="s">
        <v>157</v>
      </c>
      <c r="AT126" s="148" t="s">
        <v>154</v>
      </c>
      <c r="AU126" s="148" t="s">
        <v>79</v>
      </c>
      <c r="AY126" s="19" t="s">
        <v>151</v>
      </c>
      <c r="BE126" s="149">
        <f>IF(N126="základní",J126,0)</f>
        <v>0</v>
      </c>
      <c r="BF126" s="149">
        <f>IF(N126="snížená",J126,0)</f>
        <v>0</v>
      </c>
      <c r="BG126" s="149">
        <f>IF(N126="zákl. přenesená",J126,0)</f>
        <v>0</v>
      </c>
      <c r="BH126" s="149">
        <f>IF(N126="sníž. přenesená",J126,0)</f>
        <v>0</v>
      </c>
      <c r="BI126" s="149">
        <f>IF(N126="nulová",J126,0)</f>
        <v>0</v>
      </c>
      <c r="BJ126" s="19" t="s">
        <v>77</v>
      </c>
      <c r="BK126" s="149">
        <f>ROUND(I126*H126,2)</f>
        <v>0</v>
      </c>
      <c r="BL126" s="19" t="s">
        <v>157</v>
      </c>
      <c r="BM126" s="148" t="s">
        <v>181</v>
      </c>
    </row>
    <row r="127" spans="1:65" s="2" customFormat="1">
      <c r="A127" s="34"/>
      <c r="B127" s="35"/>
      <c r="C127" s="34"/>
      <c r="D127" s="150" t="s">
        <v>159</v>
      </c>
      <c r="E127" s="34"/>
      <c r="F127" s="151" t="s">
        <v>182</v>
      </c>
      <c r="G127" s="34"/>
      <c r="H127" s="34"/>
      <c r="I127" s="152"/>
      <c r="J127" s="34"/>
      <c r="K127" s="34"/>
      <c r="L127" s="35"/>
      <c r="M127" s="153"/>
      <c r="N127" s="154"/>
      <c r="O127" s="55"/>
      <c r="P127" s="55"/>
      <c r="Q127" s="55"/>
      <c r="R127" s="55"/>
      <c r="S127" s="55"/>
      <c r="T127" s="56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9" t="s">
        <v>159</v>
      </c>
      <c r="AU127" s="19" t="s">
        <v>79</v>
      </c>
    </row>
    <row r="128" spans="1:65" s="12" customFormat="1" ht="22.9" customHeight="1">
      <c r="B128" s="123"/>
      <c r="D128" s="124" t="s">
        <v>68</v>
      </c>
      <c r="E128" s="134" t="s">
        <v>183</v>
      </c>
      <c r="F128" s="134" t="s">
        <v>184</v>
      </c>
      <c r="I128" s="126"/>
      <c r="J128" s="135">
        <f>BK128</f>
        <v>0</v>
      </c>
      <c r="L128" s="123"/>
      <c r="M128" s="128"/>
      <c r="N128" s="129"/>
      <c r="O128" s="129"/>
      <c r="P128" s="130">
        <f>SUM(P129:P161)</f>
        <v>0</v>
      </c>
      <c r="Q128" s="129"/>
      <c r="R128" s="130">
        <f>SUM(R129:R161)</f>
        <v>0</v>
      </c>
      <c r="S128" s="129"/>
      <c r="T128" s="131">
        <f>SUM(T129:T161)</f>
        <v>0.39254</v>
      </c>
      <c r="AR128" s="124" t="s">
        <v>77</v>
      </c>
      <c r="AT128" s="132" t="s">
        <v>68</v>
      </c>
      <c r="AU128" s="132" t="s">
        <v>77</v>
      </c>
      <c r="AY128" s="124" t="s">
        <v>151</v>
      </c>
      <c r="BK128" s="133">
        <f>SUM(BK129:BK161)</f>
        <v>0</v>
      </c>
    </row>
    <row r="129" spans="1:65" s="2" customFormat="1" ht="24.2" customHeight="1">
      <c r="A129" s="34"/>
      <c r="B129" s="136"/>
      <c r="C129" s="137" t="s">
        <v>185</v>
      </c>
      <c r="D129" s="137" t="s">
        <v>154</v>
      </c>
      <c r="E129" s="138" t="s">
        <v>186</v>
      </c>
      <c r="F129" s="139" t="s">
        <v>187</v>
      </c>
      <c r="G129" s="140" t="s">
        <v>188</v>
      </c>
      <c r="H129" s="141">
        <v>3</v>
      </c>
      <c r="I129" s="142"/>
      <c r="J129" s="143">
        <f>ROUND(I129*H129,2)</f>
        <v>0</v>
      </c>
      <c r="K129" s="139"/>
      <c r="L129" s="35"/>
      <c r="M129" s="144" t="s">
        <v>3</v>
      </c>
      <c r="N129" s="145" t="s">
        <v>40</v>
      </c>
      <c r="O129" s="55"/>
      <c r="P129" s="146">
        <f>O129*H129</f>
        <v>0</v>
      </c>
      <c r="Q129" s="146">
        <v>0</v>
      </c>
      <c r="R129" s="146">
        <f>Q129*H129</f>
        <v>0</v>
      </c>
      <c r="S129" s="146">
        <v>2.4E-2</v>
      </c>
      <c r="T129" s="147">
        <f>S129*H129</f>
        <v>7.2000000000000008E-2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48" t="s">
        <v>189</v>
      </c>
      <c r="AT129" s="148" t="s">
        <v>154</v>
      </c>
      <c r="AU129" s="148" t="s">
        <v>79</v>
      </c>
      <c r="AY129" s="19" t="s">
        <v>151</v>
      </c>
      <c r="BE129" s="149">
        <f>IF(N129="základní",J129,0)</f>
        <v>0</v>
      </c>
      <c r="BF129" s="149">
        <f>IF(N129="snížená",J129,0)</f>
        <v>0</v>
      </c>
      <c r="BG129" s="149">
        <f>IF(N129="zákl. přenesená",J129,0)</f>
        <v>0</v>
      </c>
      <c r="BH129" s="149">
        <f>IF(N129="sníž. přenesená",J129,0)</f>
        <v>0</v>
      </c>
      <c r="BI129" s="149">
        <f>IF(N129="nulová",J129,0)</f>
        <v>0</v>
      </c>
      <c r="BJ129" s="19" t="s">
        <v>77</v>
      </c>
      <c r="BK129" s="149">
        <f>ROUND(I129*H129,2)</f>
        <v>0</v>
      </c>
      <c r="BL129" s="19" t="s">
        <v>189</v>
      </c>
      <c r="BM129" s="148" t="s">
        <v>190</v>
      </c>
    </row>
    <row r="130" spans="1:65" s="2" customFormat="1">
      <c r="A130" s="34"/>
      <c r="B130" s="35"/>
      <c r="C130" s="34"/>
      <c r="D130" s="150" t="s">
        <v>159</v>
      </c>
      <c r="E130" s="34"/>
      <c r="F130" s="151" t="s">
        <v>191</v>
      </c>
      <c r="G130" s="34"/>
      <c r="H130" s="34"/>
      <c r="I130" s="152"/>
      <c r="J130" s="34"/>
      <c r="K130" s="34"/>
      <c r="L130" s="35"/>
      <c r="M130" s="153"/>
      <c r="N130" s="154"/>
      <c r="O130" s="55"/>
      <c r="P130" s="55"/>
      <c r="Q130" s="55"/>
      <c r="R130" s="55"/>
      <c r="S130" s="55"/>
      <c r="T130" s="56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9" t="s">
        <v>159</v>
      </c>
      <c r="AU130" s="19" t="s">
        <v>79</v>
      </c>
    </row>
    <row r="131" spans="1:65" s="2" customFormat="1" ht="24.2" customHeight="1">
      <c r="A131" s="34"/>
      <c r="B131" s="136"/>
      <c r="C131" s="137" t="s">
        <v>192</v>
      </c>
      <c r="D131" s="137" t="s">
        <v>154</v>
      </c>
      <c r="E131" s="138" t="s">
        <v>193</v>
      </c>
      <c r="F131" s="139" t="s">
        <v>194</v>
      </c>
      <c r="G131" s="140" t="s">
        <v>195</v>
      </c>
      <c r="H131" s="141">
        <v>1</v>
      </c>
      <c r="I131" s="142"/>
      <c r="J131" s="143">
        <f>ROUND(I131*H131,2)</f>
        <v>0</v>
      </c>
      <c r="K131" s="139"/>
      <c r="L131" s="35"/>
      <c r="M131" s="144" t="s">
        <v>3</v>
      </c>
      <c r="N131" s="145" t="s">
        <v>40</v>
      </c>
      <c r="O131" s="55"/>
      <c r="P131" s="146">
        <f>O131*H131</f>
        <v>0</v>
      </c>
      <c r="Q131" s="146">
        <v>0</v>
      </c>
      <c r="R131" s="146">
        <f>Q131*H131</f>
        <v>0</v>
      </c>
      <c r="S131" s="146">
        <v>1.933E-2</v>
      </c>
      <c r="T131" s="147">
        <f>S131*H131</f>
        <v>1.933E-2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48" t="s">
        <v>189</v>
      </c>
      <c r="AT131" s="148" t="s">
        <v>154</v>
      </c>
      <c r="AU131" s="148" t="s">
        <v>79</v>
      </c>
      <c r="AY131" s="19" t="s">
        <v>151</v>
      </c>
      <c r="BE131" s="149">
        <f>IF(N131="základní",J131,0)</f>
        <v>0</v>
      </c>
      <c r="BF131" s="149">
        <f>IF(N131="snížená",J131,0)</f>
        <v>0</v>
      </c>
      <c r="BG131" s="149">
        <f>IF(N131="zákl. přenesená",J131,0)</f>
        <v>0</v>
      </c>
      <c r="BH131" s="149">
        <f>IF(N131="sníž. přenesená",J131,0)</f>
        <v>0</v>
      </c>
      <c r="BI131" s="149">
        <f>IF(N131="nulová",J131,0)</f>
        <v>0</v>
      </c>
      <c r="BJ131" s="19" t="s">
        <v>77</v>
      </c>
      <c r="BK131" s="149">
        <f>ROUND(I131*H131,2)</f>
        <v>0</v>
      </c>
      <c r="BL131" s="19" t="s">
        <v>189</v>
      </c>
      <c r="BM131" s="148" t="s">
        <v>196</v>
      </c>
    </row>
    <row r="132" spans="1:65" s="2" customFormat="1">
      <c r="A132" s="34"/>
      <c r="B132" s="35"/>
      <c r="C132" s="34"/>
      <c r="D132" s="150" t="s">
        <v>159</v>
      </c>
      <c r="E132" s="34"/>
      <c r="F132" s="151" t="s">
        <v>197</v>
      </c>
      <c r="G132" s="34"/>
      <c r="H132" s="34"/>
      <c r="I132" s="152"/>
      <c r="J132" s="34"/>
      <c r="K132" s="34"/>
      <c r="L132" s="35"/>
      <c r="M132" s="153"/>
      <c r="N132" s="154"/>
      <c r="O132" s="55"/>
      <c r="P132" s="55"/>
      <c r="Q132" s="55"/>
      <c r="R132" s="55"/>
      <c r="S132" s="55"/>
      <c r="T132" s="56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9" t="s">
        <v>159</v>
      </c>
      <c r="AU132" s="19" t="s">
        <v>79</v>
      </c>
    </row>
    <row r="133" spans="1:65" s="2" customFormat="1" ht="21.75" customHeight="1">
      <c r="A133" s="34"/>
      <c r="B133" s="136"/>
      <c r="C133" s="137" t="s">
        <v>198</v>
      </c>
      <c r="D133" s="137" t="s">
        <v>154</v>
      </c>
      <c r="E133" s="138" t="s">
        <v>199</v>
      </c>
      <c r="F133" s="139" t="s">
        <v>200</v>
      </c>
      <c r="G133" s="140" t="s">
        <v>195</v>
      </c>
      <c r="H133" s="141">
        <v>1</v>
      </c>
      <c r="I133" s="142"/>
      <c r="J133" s="143">
        <f>ROUND(I133*H133,2)</f>
        <v>0</v>
      </c>
      <c r="K133" s="139"/>
      <c r="L133" s="35"/>
      <c r="M133" s="144" t="s">
        <v>3</v>
      </c>
      <c r="N133" s="145" t="s">
        <v>40</v>
      </c>
      <c r="O133" s="55"/>
      <c r="P133" s="146">
        <f>O133*H133</f>
        <v>0</v>
      </c>
      <c r="Q133" s="146">
        <v>0</v>
      </c>
      <c r="R133" s="146">
        <f>Q133*H133</f>
        <v>0</v>
      </c>
      <c r="S133" s="146">
        <v>1.9460000000000002E-2</v>
      </c>
      <c r="T133" s="147">
        <f>S133*H133</f>
        <v>1.9460000000000002E-2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48" t="s">
        <v>189</v>
      </c>
      <c r="AT133" s="148" t="s">
        <v>154</v>
      </c>
      <c r="AU133" s="148" t="s">
        <v>79</v>
      </c>
      <c r="AY133" s="19" t="s">
        <v>151</v>
      </c>
      <c r="BE133" s="149">
        <f>IF(N133="základní",J133,0)</f>
        <v>0</v>
      </c>
      <c r="BF133" s="149">
        <f>IF(N133="snížená",J133,0)</f>
        <v>0</v>
      </c>
      <c r="BG133" s="149">
        <f>IF(N133="zákl. přenesená",J133,0)</f>
        <v>0</v>
      </c>
      <c r="BH133" s="149">
        <f>IF(N133="sníž. přenesená",J133,0)</f>
        <v>0</v>
      </c>
      <c r="BI133" s="149">
        <f>IF(N133="nulová",J133,0)</f>
        <v>0</v>
      </c>
      <c r="BJ133" s="19" t="s">
        <v>77</v>
      </c>
      <c r="BK133" s="149">
        <f>ROUND(I133*H133,2)</f>
        <v>0</v>
      </c>
      <c r="BL133" s="19" t="s">
        <v>189</v>
      </c>
      <c r="BM133" s="148" t="s">
        <v>201</v>
      </c>
    </row>
    <row r="134" spans="1:65" s="2" customFormat="1">
      <c r="A134" s="34"/>
      <c r="B134" s="35"/>
      <c r="C134" s="34"/>
      <c r="D134" s="150" t="s">
        <v>159</v>
      </c>
      <c r="E134" s="34"/>
      <c r="F134" s="151" t="s">
        <v>202</v>
      </c>
      <c r="G134" s="34"/>
      <c r="H134" s="34"/>
      <c r="I134" s="152"/>
      <c r="J134" s="34"/>
      <c r="K134" s="34"/>
      <c r="L134" s="35"/>
      <c r="M134" s="153"/>
      <c r="N134" s="154"/>
      <c r="O134" s="55"/>
      <c r="P134" s="55"/>
      <c r="Q134" s="55"/>
      <c r="R134" s="55"/>
      <c r="S134" s="55"/>
      <c r="T134" s="56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9" t="s">
        <v>159</v>
      </c>
      <c r="AU134" s="19" t="s">
        <v>79</v>
      </c>
    </row>
    <row r="135" spans="1:65" s="2" customFormat="1" ht="24.2" customHeight="1">
      <c r="A135" s="34"/>
      <c r="B135" s="136"/>
      <c r="C135" s="137" t="s">
        <v>203</v>
      </c>
      <c r="D135" s="137" t="s">
        <v>154</v>
      </c>
      <c r="E135" s="138" t="s">
        <v>204</v>
      </c>
      <c r="F135" s="139" t="s">
        <v>205</v>
      </c>
      <c r="G135" s="140" t="s">
        <v>195</v>
      </c>
      <c r="H135" s="141">
        <v>1</v>
      </c>
      <c r="I135" s="142"/>
      <c r="J135" s="143">
        <f>ROUND(I135*H135,2)</f>
        <v>0</v>
      </c>
      <c r="K135" s="139"/>
      <c r="L135" s="35"/>
      <c r="M135" s="144" t="s">
        <v>3</v>
      </c>
      <c r="N135" s="145" t="s">
        <v>40</v>
      </c>
      <c r="O135" s="55"/>
      <c r="P135" s="146">
        <f>O135*H135</f>
        <v>0</v>
      </c>
      <c r="Q135" s="146">
        <v>0</v>
      </c>
      <c r="R135" s="146">
        <f>Q135*H135</f>
        <v>0</v>
      </c>
      <c r="S135" s="146">
        <v>8.7999999999999995E-2</v>
      </c>
      <c r="T135" s="147">
        <f>S135*H135</f>
        <v>8.7999999999999995E-2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48" t="s">
        <v>189</v>
      </c>
      <c r="AT135" s="148" t="s">
        <v>154</v>
      </c>
      <c r="AU135" s="148" t="s">
        <v>79</v>
      </c>
      <c r="AY135" s="19" t="s">
        <v>151</v>
      </c>
      <c r="BE135" s="149">
        <f>IF(N135="základní",J135,0)</f>
        <v>0</v>
      </c>
      <c r="BF135" s="149">
        <f>IF(N135="snížená",J135,0)</f>
        <v>0</v>
      </c>
      <c r="BG135" s="149">
        <f>IF(N135="zákl. přenesená",J135,0)</f>
        <v>0</v>
      </c>
      <c r="BH135" s="149">
        <f>IF(N135="sníž. přenesená",J135,0)</f>
        <v>0</v>
      </c>
      <c r="BI135" s="149">
        <f>IF(N135="nulová",J135,0)</f>
        <v>0</v>
      </c>
      <c r="BJ135" s="19" t="s">
        <v>77</v>
      </c>
      <c r="BK135" s="149">
        <f>ROUND(I135*H135,2)</f>
        <v>0</v>
      </c>
      <c r="BL135" s="19" t="s">
        <v>189</v>
      </c>
      <c r="BM135" s="148" t="s">
        <v>206</v>
      </c>
    </row>
    <row r="136" spans="1:65" s="2" customFormat="1">
      <c r="A136" s="34"/>
      <c r="B136" s="35"/>
      <c r="C136" s="34"/>
      <c r="D136" s="150" t="s">
        <v>159</v>
      </c>
      <c r="E136" s="34"/>
      <c r="F136" s="151" t="s">
        <v>207</v>
      </c>
      <c r="G136" s="34"/>
      <c r="H136" s="34"/>
      <c r="I136" s="152"/>
      <c r="J136" s="34"/>
      <c r="K136" s="34"/>
      <c r="L136" s="35"/>
      <c r="M136" s="153"/>
      <c r="N136" s="154"/>
      <c r="O136" s="55"/>
      <c r="P136" s="55"/>
      <c r="Q136" s="55"/>
      <c r="R136" s="55"/>
      <c r="S136" s="55"/>
      <c r="T136" s="56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9" t="s">
        <v>159</v>
      </c>
      <c r="AU136" s="19" t="s">
        <v>79</v>
      </c>
    </row>
    <row r="137" spans="1:65" s="2" customFormat="1" ht="24.2" customHeight="1">
      <c r="A137" s="34"/>
      <c r="B137" s="136"/>
      <c r="C137" s="137" t="s">
        <v>208</v>
      </c>
      <c r="D137" s="137" t="s">
        <v>154</v>
      </c>
      <c r="E137" s="138" t="s">
        <v>209</v>
      </c>
      <c r="F137" s="139" t="s">
        <v>210</v>
      </c>
      <c r="G137" s="140" t="s">
        <v>195</v>
      </c>
      <c r="H137" s="141">
        <v>1</v>
      </c>
      <c r="I137" s="142"/>
      <c r="J137" s="143">
        <f>ROUND(I137*H137,2)</f>
        <v>0</v>
      </c>
      <c r="K137" s="139"/>
      <c r="L137" s="35"/>
      <c r="M137" s="144" t="s">
        <v>3</v>
      </c>
      <c r="N137" s="145" t="s">
        <v>40</v>
      </c>
      <c r="O137" s="55"/>
      <c r="P137" s="146">
        <f>O137*H137</f>
        <v>0</v>
      </c>
      <c r="Q137" s="146">
        <v>0</v>
      </c>
      <c r="R137" s="146">
        <f>Q137*H137</f>
        <v>0</v>
      </c>
      <c r="S137" s="146">
        <v>2.4500000000000001E-2</v>
      </c>
      <c r="T137" s="147">
        <f>S137*H137</f>
        <v>2.4500000000000001E-2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48" t="s">
        <v>189</v>
      </c>
      <c r="AT137" s="148" t="s">
        <v>154</v>
      </c>
      <c r="AU137" s="148" t="s">
        <v>79</v>
      </c>
      <c r="AY137" s="19" t="s">
        <v>151</v>
      </c>
      <c r="BE137" s="149">
        <f>IF(N137="základní",J137,0)</f>
        <v>0</v>
      </c>
      <c r="BF137" s="149">
        <f>IF(N137="snížená",J137,0)</f>
        <v>0</v>
      </c>
      <c r="BG137" s="149">
        <f>IF(N137="zákl. přenesená",J137,0)</f>
        <v>0</v>
      </c>
      <c r="BH137" s="149">
        <f>IF(N137="sníž. přenesená",J137,0)</f>
        <v>0</v>
      </c>
      <c r="BI137" s="149">
        <f>IF(N137="nulová",J137,0)</f>
        <v>0</v>
      </c>
      <c r="BJ137" s="19" t="s">
        <v>77</v>
      </c>
      <c r="BK137" s="149">
        <f>ROUND(I137*H137,2)</f>
        <v>0</v>
      </c>
      <c r="BL137" s="19" t="s">
        <v>189</v>
      </c>
      <c r="BM137" s="148" t="s">
        <v>211</v>
      </c>
    </row>
    <row r="138" spans="1:65" s="2" customFormat="1">
      <c r="A138" s="34"/>
      <c r="B138" s="35"/>
      <c r="C138" s="34"/>
      <c r="D138" s="150" t="s">
        <v>159</v>
      </c>
      <c r="E138" s="34"/>
      <c r="F138" s="151" t="s">
        <v>212</v>
      </c>
      <c r="G138" s="34"/>
      <c r="H138" s="34"/>
      <c r="I138" s="152"/>
      <c r="J138" s="34"/>
      <c r="K138" s="34"/>
      <c r="L138" s="35"/>
      <c r="M138" s="153"/>
      <c r="N138" s="154"/>
      <c r="O138" s="55"/>
      <c r="P138" s="55"/>
      <c r="Q138" s="55"/>
      <c r="R138" s="55"/>
      <c r="S138" s="55"/>
      <c r="T138" s="56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9" t="s">
        <v>159</v>
      </c>
      <c r="AU138" s="19" t="s">
        <v>79</v>
      </c>
    </row>
    <row r="139" spans="1:65" s="2" customFormat="1" ht="24.2" customHeight="1">
      <c r="A139" s="34"/>
      <c r="B139" s="136"/>
      <c r="C139" s="137" t="s">
        <v>213</v>
      </c>
      <c r="D139" s="137" t="s">
        <v>154</v>
      </c>
      <c r="E139" s="138" t="s">
        <v>214</v>
      </c>
      <c r="F139" s="139" t="s">
        <v>215</v>
      </c>
      <c r="G139" s="140" t="s">
        <v>82</v>
      </c>
      <c r="H139" s="141">
        <v>1</v>
      </c>
      <c r="I139" s="142"/>
      <c r="J139" s="143">
        <f>ROUND(I139*H139,2)</f>
        <v>0</v>
      </c>
      <c r="K139" s="139"/>
      <c r="L139" s="35"/>
      <c r="M139" s="144" t="s">
        <v>3</v>
      </c>
      <c r="N139" s="145" t="s">
        <v>40</v>
      </c>
      <c r="O139" s="55"/>
      <c r="P139" s="146">
        <f>O139*H139</f>
        <v>0</v>
      </c>
      <c r="Q139" s="146">
        <v>0</v>
      </c>
      <c r="R139" s="146">
        <f>Q139*H139</f>
        <v>0</v>
      </c>
      <c r="S139" s="146">
        <v>0.128</v>
      </c>
      <c r="T139" s="147">
        <f>S139*H139</f>
        <v>0.128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48" t="s">
        <v>189</v>
      </c>
      <c r="AT139" s="148" t="s">
        <v>154</v>
      </c>
      <c r="AU139" s="148" t="s">
        <v>79</v>
      </c>
      <c r="AY139" s="19" t="s">
        <v>151</v>
      </c>
      <c r="BE139" s="149">
        <f>IF(N139="základní",J139,0)</f>
        <v>0</v>
      </c>
      <c r="BF139" s="149">
        <f>IF(N139="snížená",J139,0)</f>
        <v>0</v>
      </c>
      <c r="BG139" s="149">
        <f>IF(N139="zákl. přenesená",J139,0)</f>
        <v>0</v>
      </c>
      <c r="BH139" s="149">
        <f>IF(N139="sníž. přenesená",J139,0)</f>
        <v>0</v>
      </c>
      <c r="BI139" s="149">
        <f>IF(N139="nulová",J139,0)</f>
        <v>0</v>
      </c>
      <c r="BJ139" s="19" t="s">
        <v>77</v>
      </c>
      <c r="BK139" s="149">
        <f>ROUND(I139*H139,2)</f>
        <v>0</v>
      </c>
      <c r="BL139" s="19" t="s">
        <v>189</v>
      </c>
      <c r="BM139" s="148" t="s">
        <v>216</v>
      </c>
    </row>
    <row r="140" spans="1:65" s="2" customFormat="1">
      <c r="A140" s="34"/>
      <c r="B140" s="35"/>
      <c r="C140" s="34"/>
      <c r="D140" s="150" t="s">
        <v>159</v>
      </c>
      <c r="E140" s="34"/>
      <c r="F140" s="151" t="s">
        <v>217</v>
      </c>
      <c r="G140" s="34"/>
      <c r="H140" s="34"/>
      <c r="I140" s="152"/>
      <c r="J140" s="34"/>
      <c r="K140" s="34"/>
      <c r="L140" s="35"/>
      <c r="M140" s="153"/>
      <c r="N140" s="154"/>
      <c r="O140" s="55"/>
      <c r="P140" s="55"/>
      <c r="Q140" s="55"/>
      <c r="R140" s="55"/>
      <c r="S140" s="55"/>
      <c r="T140" s="56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9" t="s">
        <v>159</v>
      </c>
      <c r="AU140" s="19" t="s">
        <v>79</v>
      </c>
    </row>
    <row r="141" spans="1:65" s="13" customFormat="1">
      <c r="B141" s="155"/>
      <c r="D141" s="156" t="s">
        <v>161</v>
      </c>
      <c r="E141" s="157" t="s">
        <v>3</v>
      </c>
      <c r="F141" s="158" t="s">
        <v>218</v>
      </c>
      <c r="H141" s="159">
        <v>1</v>
      </c>
      <c r="I141" s="160"/>
      <c r="L141" s="155"/>
      <c r="M141" s="161"/>
      <c r="N141" s="162"/>
      <c r="O141" s="162"/>
      <c r="P141" s="162"/>
      <c r="Q141" s="162"/>
      <c r="R141" s="162"/>
      <c r="S141" s="162"/>
      <c r="T141" s="163"/>
      <c r="AT141" s="157" t="s">
        <v>161</v>
      </c>
      <c r="AU141" s="157" t="s">
        <v>79</v>
      </c>
      <c r="AV141" s="13" t="s">
        <v>79</v>
      </c>
      <c r="AW141" s="13" t="s">
        <v>31</v>
      </c>
      <c r="AX141" s="13" t="s">
        <v>77</v>
      </c>
      <c r="AY141" s="157" t="s">
        <v>151</v>
      </c>
    </row>
    <row r="142" spans="1:65" s="2" customFormat="1" ht="16.5" customHeight="1">
      <c r="A142" s="34"/>
      <c r="B142" s="136"/>
      <c r="C142" s="137" t="s">
        <v>9</v>
      </c>
      <c r="D142" s="137" t="s">
        <v>154</v>
      </c>
      <c r="E142" s="138" t="s">
        <v>219</v>
      </c>
      <c r="F142" s="139" t="s">
        <v>220</v>
      </c>
      <c r="G142" s="140" t="s">
        <v>195</v>
      </c>
      <c r="H142" s="141">
        <v>2</v>
      </c>
      <c r="I142" s="142"/>
      <c r="J142" s="143">
        <f>ROUND(I142*H142,2)</f>
        <v>0</v>
      </c>
      <c r="K142" s="139"/>
      <c r="L142" s="35"/>
      <c r="M142" s="144" t="s">
        <v>3</v>
      </c>
      <c r="N142" s="145" t="s">
        <v>40</v>
      </c>
      <c r="O142" s="55"/>
      <c r="P142" s="146">
        <f>O142*H142</f>
        <v>0</v>
      </c>
      <c r="Q142" s="146">
        <v>0</v>
      </c>
      <c r="R142" s="146">
        <f>Q142*H142</f>
        <v>0</v>
      </c>
      <c r="S142" s="146">
        <v>1.56E-3</v>
      </c>
      <c r="T142" s="147">
        <f>S142*H142</f>
        <v>3.1199999999999999E-3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48" t="s">
        <v>189</v>
      </c>
      <c r="AT142" s="148" t="s">
        <v>154</v>
      </c>
      <c r="AU142" s="148" t="s">
        <v>79</v>
      </c>
      <c r="AY142" s="19" t="s">
        <v>151</v>
      </c>
      <c r="BE142" s="149">
        <f>IF(N142="základní",J142,0)</f>
        <v>0</v>
      </c>
      <c r="BF142" s="149">
        <f>IF(N142="snížená",J142,0)</f>
        <v>0</v>
      </c>
      <c r="BG142" s="149">
        <f>IF(N142="zákl. přenesená",J142,0)</f>
        <v>0</v>
      </c>
      <c r="BH142" s="149">
        <f>IF(N142="sníž. přenesená",J142,0)</f>
        <v>0</v>
      </c>
      <c r="BI142" s="149">
        <f>IF(N142="nulová",J142,0)</f>
        <v>0</v>
      </c>
      <c r="BJ142" s="19" t="s">
        <v>77</v>
      </c>
      <c r="BK142" s="149">
        <f>ROUND(I142*H142,2)</f>
        <v>0</v>
      </c>
      <c r="BL142" s="19" t="s">
        <v>189</v>
      </c>
      <c r="BM142" s="148" t="s">
        <v>221</v>
      </c>
    </row>
    <row r="143" spans="1:65" s="2" customFormat="1">
      <c r="A143" s="34"/>
      <c r="B143" s="35"/>
      <c r="C143" s="34"/>
      <c r="D143" s="150" t="s">
        <v>159</v>
      </c>
      <c r="E143" s="34"/>
      <c r="F143" s="151" t="s">
        <v>222</v>
      </c>
      <c r="G143" s="34"/>
      <c r="H143" s="34"/>
      <c r="I143" s="152"/>
      <c r="J143" s="34"/>
      <c r="K143" s="34"/>
      <c r="L143" s="35"/>
      <c r="M143" s="153"/>
      <c r="N143" s="154"/>
      <c r="O143" s="55"/>
      <c r="P143" s="55"/>
      <c r="Q143" s="55"/>
      <c r="R143" s="55"/>
      <c r="S143" s="55"/>
      <c r="T143" s="56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9" t="s">
        <v>159</v>
      </c>
      <c r="AU143" s="19" t="s">
        <v>79</v>
      </c>
    </row>
    <row r="144" spans="1:65" s="2" customFormat="1" ht="24.2" customHeight="1">
      <c r="A144" s="34"/>
      <c r="B144" s="136"/>
      <c r="C144" s="137" t="s">
        <v>223</v>
      </c>
      <c r="D144" s="137" t="s">
        <v>154</v>
      </c>
      <c r="E144" s="138" t="s">
        <v>224</v>
      </c>
      <c r="F144" s="139" t="s">
        <v>225</v>
      </c>
      <c r="G144" s="140" t="s">
        <v>180</v>
      </c>
      <c r="H144" s="141">
        <v>4</v>
      </c>
      <c r="I144" s="142"/>
      <c r="J144" s="143">
        <f>ROUND(I144*H144,2)</f>
        <v>0</v>
      </c>
      <c r="K144" s="139"/>
      <c r="L144" s="35"/>
      <c r="M144" s="144" t="s">
        <v>3</v>
      </c>
      <c r="N144" s="145" t="s">
        <v>40</v>
      </c>
      <c r="O144" s="55"/>
      <c r="P144" s="146">
        <f>O144*H144</f>
        <v>0</v>
      </c>
      <c r="Q144" s="146">
        <v>0</v>
      </c>
      <c r="R144" s="146">
        <f>Q144*H144</f>
        <v>0</v>
      </c>
      <c r="S144" s="146">
        <v>2.2000000000000001E-3</v>
      </c>
      <c r="T144" s="147">
        <f>S144*H144</f>
        <v>8.8000000000000005E-3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48" t="s">
        <v>189</v>
      </c>
      <c r="AT144" s="148" t="s">
        <v>154</v>
      </c>
      <c r="AU144" s="148" t="s">
        <v>79</v>
      </c>
      <c r="AY144" s="19" t="s">
        <v>151</v>
      </c>
      <c r="BE144" s="149">
        <f>IF(N144="základní",J144,0)</f>
        <v>0</v>
      </c>
      <c r="BF144" s="149">
        <f>IF(N144="snížená",J144,0)</f>
        <v>0</v>
      </c>
      <c r="BG144" s="149">
        <f>IF(N144="zákl. přenesená",J144,0)</f>
        <v>0</v>
      </c>
      <c r="BH144" s="149">
        <f>IF(N144="sníž. přenesená",J144,0)</f>
        <v>0</v>
      </c>
      <c r="BI144" s="149">
        <f>IF(N144="nulová",J144,0)</f>
        <v>0</v>
      </c>
      <c r="BJ144" s="19" t="s">
        <v>77</v>
      </c>
      <c r="BK144" s="149">
        <f>ROUND(I144*H144,2)</f>
        <v>0</v>
      </c>
      <c r="BL144" s="19" t="s">
        <v>189</v>
      </c>
      <c r="BM144" s="148" t="s">
        <v>226</v>
      </c>
    </row>
    <row r="145" spans="1:65" s="2" customFormat="1">
      <c r="A145" s="34"/>
      <c r="B145" s="35"/>
      <c r="C145" s="34"/>
      <c r="D145" s="150" t="s">
        <v>159</v>
      </c>
      <c r="E145" s="34"/>
      <c r="F145" s="151" t="s">
        <v>227</v>
      </c>
      <c r="G145" s="34"/>
      <c r="H145" s="34"/>
      <c r="I145" s="152"/>
      <c r="J145" s="34"/>
      <c r="K145" s="34"/>
      <c r="L145" s="35"/>
      <c r="M145" s="153"/>
      <c r="N145" s="154"/>
      <c r="O145" s="55"/>
      <c r="P145" s="55"/>
      <c r="Q145" s="55"/>
      <c r="R145" s="55"/>
      <c r="S145" s="55"/>
      <c r="T145" s="56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9" t="s">
        <v>159</v>
      </c>
      <c r="AU145" s="19" t="s">
        <v>79</v>
      </c>
    </row>
    <row r="146" spans="1:65" s="2" customFormat="1" ht="24.2" customHeight="1">
      <c r="A146" s="34"/>
      <c r="B146" s="136"/>
      <c r="C146" s="137" t="s">
        <v>228</v>
      </c>
      <c r="D146" s="137" t="s">
        <v>154</v>
      </c>
      <c r="E146" s="138" t="s">
        <v>229</v>
      </c>
      <c r="F146" s="139" t="s">
        <v>230</v>
      </c>
      <c r="G146" s="140" t="s">
        <v>180</v>
      </c>
      <c r="H146" s="141">
        <v>4</v>
      </c>
      <c r="I146" s="142"/>
      <c r="J146" s="143">
        <f>ROUND(I146*H146,2)</f>
        <v>0</v>
      </c>
      <c r="K146" s="139"/>
      <c r="L146" s="35"/>
      <c r="M146" s="144" t="s">
        <v>3</v>
      </c>
      <c r="N146" s="145" t="s">
        <v>40</v>
      </c>
      <c r="O146" s="55"/>
      <c r="P146" s="146">
        <f>O146*H146</f>
        <v>0</v>
      </c>
      <c r="Q146" s="146">
        <v>0</v>
      </c>
      <c r="R146" s="146">
        <f>Q146*H146</f>
        <v>0</v>
      </c>
      <c r="S146" s="146">
        <v>3.0000000000000001E-3</v>
      </c>
      <c r="T146" s="147">
        <f>S146*H146</f>
        <v>1.2E-2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48" t="s">
        <v>189</v>
      </c>
      <c r="AT146" s="148" t="s">
        <v>154</v>
      </c>
      <c r="AU146" s="148" t="s">
        <v>79</v>
      </c>
      <c r="AY146" s="19" t="s">
        <v>151</v>
      </c>
      <c r="BE146" s="149">
        <f>IF(N146="základní",J146,0)</f>
        <v>0</v>
      </c>
      <c r="BF146" s="149">
        <f>IF(N146="snížená",J146,0)</f>
        <v>0</v>
      </c>
      <c r="BG146" s="149">
        <f>IF(N146="zákl. přenesená",J146,0)</f>
        <v>0</v>
      </c>
      <c r="BH146" s="149">
        <f>IF(N146="sníž. přenesená",J146,0)</f>
        <v>0</v>
      </c>
      <c r="BI146" s="149">
        <f>IF(N146="nulová",J146,0)</f>
        <v>0</v>
      </c>
      <c r="BJ146" s="19" t="s">
        <v>77</v>
      </c>
      <c r="BK146" s="149">
        <f>ROUND(I146*H146,2)</f>
        <v>0</v>
      </c>
      <c r="BL146" s="19" t="s">
        <v>189</v>
      </c>
      <c r="BM146" s="148" t="s">
        <v>231</v>
      </c>
    </row>
    <row r="147" spans="1:65" s="2" customFormat="1">
      <c r="A147" s="34"/>
      <c r="B147" s="35"/>
      <c r="C147" s="34"/>
      <c r="D147" s="150" t="s">
        <v>159</v>
      </c>
      <c r="E147" s="34"/>
      <c r="F147" s="151" t="s">
        <v>232</v>
      </c>
      <c r="G147" s="34"/>
      <c r="H147" s="34"/>
      <c r="I147" s="152"/>
      <c r="J147" s="34"/>
      <c r="K147" s="34"/>
      <c r="L147" s="35"/>
      <c r="M147" s="153"/>
      <c r="N147" s="154"/>
      <c r="O147" s="55"/>
      <c r="P147" s="55"/>
      <c r="Q147" s="55"/>
      <c r="R147" s="55"/>
      <c r="S147" s="55"/>
      <c r="T147" s="56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9" t="s">
        <v>159</v>
      </c>
      <c r="AU147" s="19" t="s">
        <v>79</v>
      </c>
    </row>
    <row r="148" spans="1:65" s="2" customFormat="1" ht="44.25" customHeight="1">
      <c r="A148" s="34"/>
      <c r="B148" s="136"/>
      <c r="C148" s="137" t="s">
        <v>233</v>
      </c>
      <c r="D148" s="137" t="s">
        <v>154</v>
      </c>
      <c r="E148" s="138" t="s">
        <v>234</v>
      </c>
      <c r="F148" s="139" t="s">
        <v>235</v>
      </c>
      <c r="G148" s="140" t="s">
        <v>188</v>
      </c>
      <c r="H148" s="141">
        <v>2</v>
      </c>
      <c r="I148" s="142"/>
      <c r="J148" s="143">
        <f>ROUND(I148*H148,2)</f>
        <v>0</v>
      </c>
      <c r="K148" s="139"/>
      <c r="L148" s="35"/>
      <c r="M148" s="144" t="s">
        <v>3</v>
      </c>
      <c r="N148" s="145" t="s">
        <v>40</v>
      </c>
      <c r="O148" s="55"/>
      <c r="P148" s="146">
        <f>O148*H148</f>
        <v>0</v>
      </c>
      <c r="Q148" s="146">
        <v>0</v>
      </c>
      <c r="R148" s="146">
        <f>Q148*H148</f>
        <v>0</v>
      </c>
      <c r="S148" s="146">
        <v>0</v>
      </c>
      <c r="T148" s="147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48" t="s">
        <v>157</v>
      </c>
      <c r="AT148" s="148" t="s">
        <v>154</v>
      </c>
      <c r="AU148" s="148" t="s">
        <v>79</v>
      </c>
      <c r="AY148" s="19" t="s">
        <v>151</v>
      </c>
      <c r="BE148" s="149">
        <f>IF(N148="základní",J148,0)</f>
        <v>0</v>
      </c>
      <c r="BF148" s="149">
        <f>IF(N148="snížená",J148,0)</f>
        <v>0</v>
      </c>
      <c r="BG148" s="149">
        <f>IF(N148="zákl. přenesená",J148,0)</f>
        <v>0</v>
      </c>
      <c r="BH148" s="149">
        <f>IF(N148="sníž. přenesená",J148,0)</f>
        <v>0</v>
      </c>
      <c r="BI148" s="149">
        <f>IF(N148="nulová",J148,0)</f>
        <v>0</v>
      </c>
      <c r="BJ148" s="19" t="s">
        <v>77</v>
      </c>
      <c r="BK148" s="149">
        <f>ROUND(I148*H148,2)</f>
        <v>0</v>
      </c>
      <c r="BL148" s="19" t="s">
        <v>157</v>
      </c>
      <c r="BM148" s="148" t="s">
        <v>236</v>
      </c>
    </row>
    <row r="149" spans="1:65" s="2" customFormat="1">
      <c r="A149" s="34"/>
      <c r="B149" s="35"/>
      <c r="C149" s="34"/>
      <c r="D149" s="150" t="s">
        <v>159</v>
      </c>
      <c r="E149" s="34"/>
      <c r="F149" s="151" t="s">
        <v>237</v>
      </c>
      <c r="G149" s="34"/>
      <c r="H149" s="34"/>
      <c r="I149" s="152"/>
      <c r="J149" s="34"/>
      <c r="K149" s="34"/>
      <c r="L149" s="35"/>
      <c r="M149" s="153"/>
      <c r="N149" s="154"/>
      <c r="O149" s="55"/>
      <c r="P149" s="55"/>
      <c r="Q149" s="55"/>
      <c r="R149" s="55"/>
      <c r="S149" s="55"/>
      <c r="T149" s="56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9" t="s">
        <v>159</v>
      </c>
      <c r="AU149" s="19" t="s">
        <v>79</v>
      </c>
    </row>
    <row r="150" spans="1:65" s="2" customFormat="1" ht="37.9" customHeight="1">
      <c r="A150" s="34"/>
      <c r="B150" s="136"/>
      <c r="C150" s="137" t="s">
        <v>189</v>
      </c>
      <c r="D150" s="137" t="s">
        <v>154</v>
      </c>
      <c r="E150" s="138" t="s">
        <v>238</v>
      </c>
      <c r="F150" s="139" t="s">
        <v>239</v>
      </c>
      <c r="G150" s="140" t="s">
        <v>180</v>
      </c>
      <c r="H150" s="141">
        <v>5</v>
      </c>
      <c r="I150" s="142"/>
      <c r="J150" s="143">
        <f>ROUND(I150*H150,2)</f>
        <v>0</v>
      </c>
      <c r="K150" s="139"/>
      <c r="L150" s="35"/>
      <c r="M150" s="144" t="s">
        <v>3</v>
      </c>
      <c r="N150" s="145" t="s">
        <v>40</v>
      </c>
      <c r="O150" s="55"/>
      <c r="P150" s="146">
        <f>O150*H150</f>
        <v>0</v>
      </c>
      <c r="Q150" s="146">
        <v>0</v>
      </c>
      <c r="R150" s="146">
        <f>Q150*H150</f>
        <v>0</v>
      </c>
      <c r="S150" s="146">
        <v>2.2399999999999998E-3</v>
      </c>
      <c r="T150" s="147">
        <f>S150*H150</f>
        <v>1.1199999999999998E-2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48" t="s">
        <v>157</v>
      </c>
      <c r="AT150" s="148" t="s">
        <v>154</v>
      </c>
      <c r="AU150" s="148" t="s">
        <v>79</v>
      </c>
      <c r="AY150" s="19" t="s">
        <v>151</v>
      </c>
      <c r="BE150" s="149">
        <f>IF(N150="základní",J150,0)</f>
        <v>0</v>
      </c>
      <c r="BF150" s="149">
        <f>IF(N150="snížená",J150,0)</f>
        <v>0</v>
      </c>
      <c r="BG150" s="149">
        <f>IF(N150="zákl. přenesená",J150,0)</f>
        <v>0</v>
      </c>
      <c r="BH150" s="149">
        <f>IF(N150="sníž. přenesená",J150,0)</f>
        <v>0</v>
      </c>
      <c r="BI150" s="149">
        <f>IF(N150="nulová",J150,0)</f>
        <v>0</v>
      </c>
      <c r="BJ150" s="19" t="s">
        <v>77</v>
      </c>
      <c r="BK150" s="149">
        <f>ROUND(I150*H150,2)</f>
        <v>0</v>
      </c>
      <c r="BL150" s="19" t="s">
        <v>157</v>
      </c>
      <c r="BM150" s="148" t="s">
        <v>240</v>
      </c>
    </row>
    <row r="151" spans="1:65" s="2" customFormat="1">
      <c r="A151" s="34"/>
      <c r="B151" s="35"/>
      <c r="C151" s="34"/>
      <c r="D151" s="150" t="s">
        <v>159</v>
      </c>
      <c r="E151" s="34"/>
      <c r="F151" s="151" t="s">
        <v>241</v>
      </c>
      <c r="G151" s="34"/>
      <c r="H151" s="34"/>
      <c r="I151" s="152"/>
      <c r="J151" s="34"/>
      <c r="K151" s="34"/>
      <c r="L151" s="35"/>
      <c r="M151" s="153"/>
      <c r="N151" s="154"/>
      <c r="O151" s="55"/>
      <c r="P151" s="55"/>
      <c r="Q151" s="55"/>
      <c r="R151" s="55"/>
      <c r="S151" s="55"/>
      <c r="T151" s="56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9" t="s">
        <v>159</v>
      </c>
      <c r="AU151" s="19" t="s">
        <v>79</v>
      </c>
    </row>
    <row r="152" spans="1:65" s="2" customFormat="1" ht="49.15" customHeight="1">
      <c r="A152" s="34"/>
      <c r="B152" s="136"/>
      <c r="C152" s="137" t="s">
        <v>242</v>
      </c>
      <c r="D152" s="137" t="s">
        <v>154</v>
      </c>
      <c r="E152" s="138" t="s">
        <v>243</v>
      </c>
      <c r="F152" s="139" t="s">
        <v>244</v>
      </c>
      <c r="G152" s="140" t="s">
        <v>188</v>
      </c>
      <c r="H152" s="141">
        <v>3</v>
      </c>
      <c r="I152" s="142"/>
      <c r="J152" s="143">
        <f>ROUND(I152*H152,2)</f>
        <v>0</v>
      </c>
      <c r="K152" s="139"/>
      <c r="L152" s="35"/>
      <c r="M152" s="144" t="s">
        <v>3</v>
      </c>
      <c r="N152" s="145" t="s">
        <v>40</v>
      </c>
      <c r="O152" s="55"/>
      <c r="P152" s="146">
        <f>O152*H152</f>
        <v>0</v>
      </c>
      <c r="Q152" s="146">
        <v>0</v>
      </c>
      <c r="R152" s="146">
        <f>Q152*H152</f>
        <v>0</v>
      </c>
      <c r="S152" s="146">
        <v>8.0000000000000004E-4</v>
      </c>
      <c r="T152" s="147">
        <f>S152*H152</f>
        <v>2.4000000000000002E-3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48" t="s">
        <v>157</v>
      </c>
      <c r="AT152" s="148" t="s">
        <v>154</v>
      </c>
      <c r="AU152" s="148" t="s">
        <v>79</v>
      </c>
      <c r="AY152" s="19" t="s">
        <v>151</v>
      </c>
      <c r="BE152" s="149">
        <f>IF(N152="základní",J152,0)</f>
        <v>0</v>
      </c>
      <c r="BF152" s="149">
        <f>IF(N152="snížená",J152,0)</f>
        <v>0</v>
      </c>
      <c r="BG152" s="149">
        <f>IF(N152="zákl. přenesená",J152,0)</f>
        <v>0</v>
      </c>
      <c r="BH152" s="149">
        <f>IF(N152="sníž. přenesená",J152,0)</f>
        <v>0</v>
      </c>
      <c r="BI152" s="149">
        <f>IF(N152="nulová",J152,0)</f>
        <v>0</v>
      </c>
      <c r="BJ152" s="19" t="s">
        <v>77</v>
      </c>
      <c r="BK152" s="149">
        <f>ROUND(I152*H152,2)</f>
        <v>0</v>
      </c>
      <c r="BL152" s="19" t="s">
        <v>157</v>
      </c>
      <c r="BM152" s="148" t="s">
        <v>245</v>
      </c>
    </row>
    <row r="153" spans="1:65" s="2" customFormat="1">
      <c r="A153" s="34"/>
      <c r="B153" s="35"/>
      <c r="C153" s="34"/>
      <c r="D153" s="150" t="s">
        <v>159</v>
      </c>
      <c r="E153" s="34"/>
      <c r="F153" s="151" t="s">
        <v>246</v>
      </c>
      <c r="G153" s="34"/>
      <c r="H153" s="34"/>
      <c r="I153" s="152"/>
      <c r="J153" s="34"/>
      <c r="K153" s="34"/>
      <c r="L153" s="35"/>
      <c r="M153" s="153"/>
      <c r="N153" s="154"/>
      <c r="O153" s="55"/>
      <c r="P153" s="55"/>
      <c r="Q153" s="55"/>
      <c r="R153" s="55"/>
      <c r="S153" s="55"/>
      <c r="T153" s="56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9" t="s">
        <v>159</v>
      </c>
      <c r="AU153" s="19" t="s">
        <v>79</v>
      </c>
    </row>
    <row r="154" spans="1:65" s="2" customFormat="1" ht="49.15" customHeight="1">
      <c r="A154" s="34"/>
      <c r="B154" s="136"/>
      <c r="C154" s="137" t="s">
        <v>247</v>
      </c>
      <c r="D154" s="137" t="s">
        <v>154</v>
      </c>
      <c r="E154" s="138" t="s">
        <v>248</v>
      </c>
      <c r="F154" s="139" t="s">
        <v>249</v>
      </c>
      <c r="G154" s="140" t="s">
        <v>188</v>
      </c>
      <c r="H154" s="141">
        <v>1</v>
      </c>
      <c r="I154" s="142"/>
      <c r="J154" s="143">
        <f>ROUND(I154*H154,2)</f>
        <v>0</v>
      </c>
      <c r="K154" s="139"/>
      <c r="L154" s="35"/>
      <c r="M154" s="144" t="s">
        <v>3</v>
      </c>
      <c r="N154" s="145" t="s">
        <v>40</v>
      </c>
      <c r="O154" s="55"/>
      <c r="P154" s="146">
        <f>O154*H154</f>
        <v>0</v>
      </c>
      <c r="Q154" s="146">
        <v>0</v>
      </c>
      <c r="R154" s="146">
        <f>Q154*H154</f>
        <v>0</v>
      </c>
      <c r="S154" s="146">
        <v>8.0000000000000004E-4</v>
      </c>
      <c r="T154" s="147">
        <f>S154*H154</f>
        <v>8.0000000000000004E-4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48" t="s">
        <v>157</v>
      </c>
      <c r="AT154" s="148" t="s">
        <v>154</v>
      </c>
      <c r="AU154" s="148" t="s">
        <v>79</v>
      </c>
      <c r="AY154" s="19" t="s">
        <v>151</v>
      </c>
      <c r="BE154" s="149">
        <f>IF(N154="základní",J154,0)</f>
        <v>0</v>
      </c>
      <c r="BF154" s="149">
        <f>IF(N154="snížená",J154,0)</f>
        <v>0</v>
      </c>
      <c r="BG154" s="149">
        <f>IF(N154="zákl. přenesená",J154,0)</f>
        <v>0</v>
      </c>
      <c r="BH154" s="149">
        <f>IF(N154="sníž. přenesená",J154,0)</f>
        <v>0</v>
      </c>
      <c r="BI154" s="149">
        <f>IF(N154="nulová",J154,0)</f>
        <v>0</v>
      </c>
      <c r="BJ154" s="19" t="s">
        <v>77</v>
      </c>
      <c r="BK154" s="149">
        <f>ROUND(I154*H154,2)</f>
        <v>0</v>
      </c>
      <c r="BL154" s="19" t="s">
        <v>157</v>
      </c>
      <c r="BM154" s="148" t="s">
        <v>250</v>
      </c>
    </row>
    <row r="155" spans="1:65" s="2" customFormat="1">
      <c r="A155" s="34"/>
      <c r="B155" s="35"/>
      <c r="C155" s="34"/>
      <c r="D155" s="150" t="s">
        <v>159</v>
      </c>
      <c r="E155" s="34"/>
      <c r="F155" s="151" t="s">
        <v>251</v>
      </c>
      <c r="G155" s="34"/>
      <c r="H155" s="34"/>
      <c r="I155" s="152"/>
      <c r="J155" s="34"/>
      <c r="K155" s="34"/>
      <c r="L155" s="35"/>
      <c r="M155" s="153"/>
      <c r="N155" s="154"/>
      <c r="O155" s="55"/>
      <c r="P155" s="55"/>
      <c r="Q155" s="55"/>
      <c r="R155" s="55"/>
      <c r="S155" s="55"/>
      <c r="T155" s="56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9" t="s">
        <v>159</v>
      </c>
      <c r="AU155" s="19" t="s">
        <v>79</v>
      </c>
    </row>
    <row r="156" spans="1:65" s="2" customFormat="1" ht="33" customHeight="1">
      <c r="A156" s="34"/>
      <c r="B156" s="136"/>
      <c r="C156" s="137" t="s">
        <v>252</v>
      </c>
      <c r="D156" s="137" t="s">
        <v>154</v>
      </c>
      <c r="E156" s="138" t="s">
        <v>253</v>
      </c>
      <c r="F156" s="139" t="s">
        <v>254</v>
      </c>
      <c r="G156" s="140" t="s">
        <v>188</v>
      </c>
      <c r="H156" s="141">
        <v>1</v>
      </c>
      <c r="I156" s="142"/>
      <c r="J156" s="143">
        <f>ROUND(I156*H156,2)</f>
        <v>0</v>
      </c>
      <c r="K156" s="139"/>
      <c r="L156" s="35"/>
      <c r="M156" s="144" t="s">
        <v>3</v>
      </c>
      <c r="N156" s="145" t="s">
        <v>40</v>
      </c>
      <c r="O156" s="55"/>
      <c r="P156" s="146">
        <f>O156*H156</f>
        <v>0</v>
      </c>
      <c r="Q156" s="146">
        <v>0</v>
      </c>
      <c r="R156" s="146">
        <f>Q156*H156</f>
        <v>0</v>
      </c>
      <c r="S156" s="146">
        <v>1.4999999999999999E-4</v>
      </c>
      <c r="T156" s="147">
        <f>S156*H156</f>
        <v>1.4999999999999999E-4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48" t="s">
        <v>157</v>
      </c>
      <c r="AT156" s="148" t="s">
        <v>154</v>
      </c>
      <c r="AU156" s="148" t="s">
        <v>79</v>
      </c>
      <c r="AY156" s="19" t="s">
        <v>151</v>
      </c>
      <c r="BE156" s="149">
        <f>IF(N156="základní",J156,0)</f>
        <v>0</v>
      </c>
      <c r="BF156" s="149">
        <f>IF(N156="snížená",J156,0)</f>
        <v>0</v>
      </c>
      <c r="BG156" s="149">
        <f>IF(N156="zákl. přenesená",J156,0)</f>
        <v>0</v>
      </c>
      <c r="BH156" s="149">
        <f>IF(N156="sníž. přenesená",J156,0)</f>
        <v>0</v>
      </c>
      <c r="BI156" s="149">
        <f>IF(N156="nulová",J156,0)</f>
        <v>0</v>
      </c>
      <c r="BJ156" s="19" t="s">
        <v>77</v>
      </c>
      <c r="BK156" s="149">
        <f>ROUND(I156*H156,2)</f>
        <v>0</v>
      </c>
      <c r="BL156" s="19" t="s">
        <v>157</v>
      </c>
      <c r="BM156" s="148" t="s">
        <v>255</v>
      </c>
    </row>
    <row r="157" spans="1:65" s="2" customFormat="1">
      <c r="A157" s="34"/>
      <c r="B157" s="35"/>
      <c r="C157" s="34"/>
      <c r="D157" s="150" t="s">
        <v>159</v>
      </c>
      <c r="E157" s="34"/>
      <c r="F157" s="151" t="s">
        <v>256</v>
      </c>
      <c r="G157" s="34"/>
      <c r="H157" s="34"/>
      <c r="I157" s="152"/>
      <c r="J157" s="34"/>
      <c r="K157" s="34"/>
      <c r="L157" s="35"/>
      <c r="M157" s="153"/>
      <c r="N157" s="154"/>
      <c r="O157" s="55"/>
      <c r="P157" s="55"/>
      <c r="Q157" s="55"/>
      <c r="R157" s="55"/>
      <c r="S157" s="55"/>
      <c r="T157" s="56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9" t="s">
        <v>159</v>
      </c>
      <c r="AU157" s="19" t="s">
        <v>79</v>
      </c>
    </row>
    <row r="158" spans="1:65" s="2" customFormat="1" ht="24.2" customHeight="1">
      <c r="A158" s="34"/>
      <c r="B158" s="136"/>
      <c r="C158" s="137" t="s">
        <v>257</v>
      </c>
      <c r="D158" s="137" t="s">
        <v>154</v>
      </c>
      <c r="E158" s="138" t="s">
        <v>258</v>
      </c>
      <c r="F158" s="139" t="s">
        <v>259</v>
      </c>
      <c r="G158" s="140" t="s">
        <v>188</v>
      </c>
      <c r="H158" s="141">
        <v>2</v>
      </c>
      <c r="I158" s="142"/>
      <c r="J158" s="143">
        <f>ROUND(I158*H158,2)</f>
        <v>0</v>
      </c>
      <c r="K158" s="139"/>
      <c r="L158" s="35"/>
      <c r="M158" s="144" t="s">
        <v>3</v>
      </c>
      <c r="N158" s="145" t="s">
        <v>40</v>
      </c>
      <c r="O158" s="55"/>
      <c r="P158" s="146">
        <f>O158*H158</f>
        <v>0</v>
      </c>
      <c r="Q158" s="146">
        <v>0</v>
      </c>
      <c r="R158" s="146">
        <f>Q158*H158</f>
        <v>0</v>
      </c>
      <c r="S158" s="146">
        <v>1E-4</v>
      </c>
      <c r="T158" s="147">
        <f>S158*H158</f>
        <v>2.0000000000000001E-4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48" t="s">
        <v>157</v>
      </c>
      <c r="AT158" s="148" t="s">
        <v>154</v>
      </c>
      <c r="AU158" s="148" t="s">
        <v>79</v>
      </c>
      <c r="AY158" s="19" t="s">
        <v>151</v>
      </c>
      <c r="BE158" s="149">
        <f>IF(N158="základní",J158,0)</f>
        <v>0</v>
      </c>
      <c r="BF158" s="149">
        <f>IF(N158="snížená",J158,0)</f>
        <v>0</v>
      </c>
      <c r="BG158" s="149">
        <f>IF(N158="zákl. přenesená",J158,0)</f>
        <v>0</v>
      </c>
      <c r="BH158" s="149">
        <f>IF(N158="sníž. přenesená",J158,0)</f>
        <v>0</v>
      </c>
      <c r="BI158" s="149">
        <f>IF(N158="nulová",J158,0)</f>
        <v>0</v>
      </c>
      <c r="BJ158" s="19" t="s">
        <v>77</v>
      </c>
      <c r="BK158" s="149">
        <f>ROUND(I158*H158,2)</f>
        <v>0</v>
      </c>
      <c r="BL158" s="19" t="s">
        <v>157</v>
      </c>
      <c r="BM158" s="148" t="s">
        <v>260</v>
      </c>
    </row>
    <row r="159" spans="1:65" s="2" customFormat="1">
      <c r="A159" s="34"/>
      <c r="B159" s="35"/>
      <c r="C159" s="34"/>
      <c r="D159" s="150" t="s">
        <v>159</v>
      </c>
      <c r="E159" s="34"/>
      <c r="F159" s="151" t="s">
        <v>261</v>
      </c>
      <c r="G159" s="34"/>
      <c r="H159" s="34"/>
      <c r="I159" s="152"/>
      <c r="J159" s="34"/>
      <c r="K159" s="34"/>
      <c r="L159" s="35"/>
      <c r="M159" s="153"/>
      <c r="N159" s="154"/>
      <c r="O159" s="55"/>
      <c r="P159" s="55"/>
      <c r="Q159" s="55"/>
      <c r="R159" s="55"/>
      <c r="S159" s="55"/>
      <c r="T159" s="56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9" t="s">
        <v>159</v>
      </c>
      <c r="AU159" s="19" t="s">
        <v>79</v>
      </c>
    </row>
    <row r="160" spans="1:65" s="2" customFormat="1" ht="24.2" customHeight="1">
      <c r="A160" s="34"/>
      <c r="B160" s="136"/>
      <c r="C160" s="137" t="s">
        <v>8</v>
      </c>
      <c r="D160" s="137" t="s">
        <v>154</v>
      </c>
      <c r="E160" s="138" t="s">
        <v>262</v>
      </c>
      <c r="F160" s="139" t="s">
        <v>263</v>
      </c>
      <c r="G160" s="140" t="s">
        <v>188</v>
      </c>
      <c r="H160" s="141">
        <v>3</v>
      </c>
      <c r="I160" s="142"/>
      <c r="J160" s="143">
        <f>ROUND(I160*H160,2)</f>
        <v>0</v>
      </c>
      <c r="K160" s="139"/>
      <c r="L160" s="35"/>
      <c r="M160" s="144" t="s">
        <v>3</v>
      </c>
      <c r="N160" s="145" t="s">
        <v>40</v>
      </c>
      <c r="O160" s="55"/>
      <c r="P160" s="146">
        <f>O160*H160</f>
        <v>0</v>
      </c>
      <c r="Q160" s="146">
        <v>0</v>
      </c>
      <c r="R160" s="146">
        <f>Q160*H160</f>
        <v>0</v>
      </c>
      <c r="S160" s="146">
        <v>8.5999999999999998E-4</v>
      </c>
      <c r="T160" s="147">
        <f>S160*H160</f>
        <v>2.5799999999999998E-3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48" t="s">
        <v>157</v>
      </c>
      <c r="AT160" s="148" t="s">
        <v>154</v>
      </c>
      <c r="AU160" s="148" t="s">
        <v>79</v>
      </c>
      <c r="AY160" s="19" t="s">
        <v>151</v>
      </c>
      <c r="BE160" s="149">
        <f>IF(N160="základní",J160,0)</f>
        <v>0</v>
      </c>
      <c r="BF160" s="149">
        <f>IF(N160="snížená",J160,0)</f>
        <v>0</v>
      </c>
      <c r="BG160" s="149">
        <f>IF(N160="zákl. přenesená",J160,0)</f>
        <v>0</v>
      </c>
      <c r="BH160" s="149">
        <f>IF(N160="sníž. přenesená",J160,0)</f>
        <v>0</v>
      </c>
      <c r="BI160" s="149">
        <f>IF(N160="nulová",J160,0)</f>
        <v>0</v>
      </c>
      <c r="BJ160" s="19" t="s">
        <v>77</v>
      </c>
      <c r="BK160" s="149">
        <f>ROUND(I160*H160,2)</f>
        <v>0</v>
      </c>
      <c r="BL160" s="19" t="s">
        <v>157</v>
      </c>
      <c r="BM160" s="148" t="s">
        <v>264</v>
      </c>
    </row>
    <row r="161" spans="1:65" s="2" customFormat="1">
      <c r="A161" s="34"/>
      <c r="B161" s="35"/>
      <c r="C161" s="34"/>
      <c r="D161" s="150" t="s">
        <v>159</v>
      </c>
      <c r="E161" s="34"/>
      <c r="F161" s="151" t="s">
        <v>265</v>
      </c>
      <c r="G161" s="34"/>
      <c r="H161" s="34"/>
      <c r="I161" s="152"/>
      <c r="J161" s="34"/>
      <c r="K161" s="34"/>
      <c r="L161" s="35"/>
      <c r="M161" s="153"/>
      <c r="N161" s="154"/>
      <c r="O161" s="55"/>
      <c r="P161" s="55"/>
      <c r="Q161" s="55"/>
      <c r="R161" s="55"/>
      <c r="S161" s="55"/>
      <c r="T161" s="56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9" t="s">
        <v>159</v>
      </c>
      <c r="AU161" s="19" t="s">
        <v>79</v>
      </c>
    </row>
    <row r="162" spans="1:65" s="12" customFormat="1" ht="22.9" customHeight="1">
      <c r="B162" s="123"/>
      <c r="D162" s="124" t="s">
        <v>68</v>
      </c>
      <c r="E162" s="134" t="s">
        <v>266</v>
      </c>
      <c r="F162" s="134" t="s">
        <v>267</v>
      </c>
      <c r="I162" s="126"/>
      <c r="J162" s="135">
        <f>BK162</f>
        <v>0</v>
      </c>
      <c r="L162" s="123"/>
      <c r="M162" s="128"/>
      <c r="N162" s="129"/>
      <c r="O162" s="129"/>
      <c r="P162" s="130">
        <f>SUM(P163:P178)</f>
        <v>0</v>
      </c>
      <c r="Q162" s="129"/>
      <c r="R162" s="130">
        <f>SUM(R163:R178)</f>
        <v>0</v>
      </c>
      <c r="S162" s="129"/>
      <c r="T162" s="131">
        <f>SUM(T163:T178)</f>
        <v>2.623256</v>
      </c>
      <c r="AR162" s="124" t="s">
        <v>77</v>
      </c>
      <c r="AT162" s="132" t="s">
        <v>68</v>
      </c>
      <c r="AU162" s="132" t="s">
        <v>77</v>
      </c>
      <c r="AY162" s="124" t="s">
        <v>151</v>
      </c>
      <c r="BK162" s="133">
        <f>SUM(BK163:BK178)</f>
        <v>0</v>
      </c>
    </row>
    <row r="163" spans="1:65" s="2" customFormat="1" ht="24.2" customHeight="1">
      <c r="A163" s="34"/>
      <c r="B163" s="136"/>
      <c r="C163" s="137" t="s">
        <v>268</v>
      </c>
      <c r="D163" s="137" t="s">
        <v>154</v>
      </c>
      <c r="E163" s="138" t="s">
        <v>269</v>
      </c>
      <c r="F163" s="139" t="s">
        <v>270</v>
      </c>
      <c r="G163" s="140" t="s">
        <v>82</v>
      </c>
      <c r="H163" s="141">
        <v>30.908000000000001</v>
      </c>
      <c r="I163" s="142"/>
      <c r="J163" s="143">
        <f>ROUND(I163*H163,2)</f>
        <v>0</v>
      </c>
      <c r="K163" s="139"/>
      <c r="L163" s="35"/>
      <c r="M163" s="144" t="s">
        <v>3</v>
      </c>
      <c r="N163" s="145" t="s">
        <v>40</v>
      </c>
      <c r="O163" s="55"/>
      <c r="P163" s="146">
        <f>O163*H163</f>
        <v>0</v>
      </c>
      <c r="Q163" s="146">
        <v>0</v>
      </c>
      <c r="R163" s="146">
        <f>Q163*H163</f>
        <v>0</v>
      </c>
      <c r="S163" s="146">
        <v>8.1500000000000003E-2</v>
      </c>
      <c r="T163" s="147">
        <f>S163*H163</f>
        <v>2.5190020000000004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48" t="s">
        <v>157</v>
      </c>
      <c r="AT163" s="148" t="s">
        <v>154</v>
      </c>
      <c r="AU163" s="148" t="s">
        <v>79</v>
      </c>
      <c r="AY163" s="19" t="s">
        <v>151</v>
      </c>
      <c r="BE163" s="149">
        <f>IF(N163="základní",J163,0)</f>
        <v>0</v>
      </c>
      <c r="BF163" s="149">
        <f>IF(N163="snížená",J163,0)</f>
        <v>0</v>
      </c>
      <c r="BG163" s="149">
        <f>IF(N163="zákl. přenesená",J163,0)</f>
        <v>0</v>
      </c>
      <c r="BH163" s="149">
        <f>IF(N163="sníž. přenesená",J163,0)</f>
        <v>0</v>
      </c>
      <c r="BI163" s="149">
        <f>IF(N163="nulová",J163,0)</f>
        <v>0</v>
      </c>
      <c r="BJ163" s="19" t="s">
        <v>77</v>
      </c>
      <c r="BK163" s="149">
        <f>ROUND(I163*H163,2)</f>
        <v>0</v>
      </c>
      <c r="BL163" s="19" t="s">
        <v>157</v>
      </c>
      <c r="BM163" s="148" t="s">
        <v>271</v>
      </c>
    </row>
    <row r="164" spans="1:65" s="2" customFormat="1">
      <c r="A164" s="34"/>
      <c r="B164" s="35"/>
      <c r="C164" s="34"/>
      <c r="D164" s="150" t="s">
        <v>159</v>
      </c>
      <c r="E164" s="34"/>
      <c r="F164" s="151" t="s">
        <v>272</v>
      </c>
      <c r="G164" s="34"/>
      <c r="H164" s="34"/>
      <c r="I164" s="152"/>
      <c r="J164" s="34"/>
      <c r="K164" s="34"/>
      <c r="L164" s="35"/>
      <c r="M164" s="153"/>
      <c r="N164" s="154"/>
      <c r="O164" s="55"/>
      <c r="P164" s="55"/>
      <c r="Q164" s="55"/>
      <c r="R164" s="55"/>
      <c r="S164" s="55"/>
      <c r="T164" s="56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9" t="s">
        <v>159</v>
      </c>
      <c r="AU164" s="19" t="s">
        <v>79</v>
      </c>
    </row>
    <row r="165" spans="1:65" s="13" customFormat="1">
      <c r="B165" s="155"/>
      <c r="D165" s="156" t="s">
        <v>161</v>
      </c>
      <c r="E165" s="157" t="s">
        <v>3</v>
      </c>
      <c r="F165" s="158" t="s">
        <v>273</v>
      </c>
      <c r="H165" s="159">
        <v>37.978000000000002</v>
      </c>
      <c r="I165" s="160"/>
      <c r="L165" s="155"/>
      <c r="M165" s="161"/>
      <c r="N165" s="162"/>
      <c r="O165" s="162"/>
      <c r="P165" s="162"/>
      <c r="Q165" s="162"/>
      <c r="R165" s="162"/>
      <c r="S165" s="162"/>
      <c r="T165" s="163"/>
      <c r="AT165" s="157" t="s">
        <v>161</v>
      </c>
      <c r="AU165" s="157" t="s">
        <v>79</v>
      </c>
      <c r="AV165" s="13" t="s">
        <v>79</v>
      </c>
      <c r="AW165" s="13" t="s">
        <v>31</v>
      </c>
      <c r="AX165" s="13" t="s">
        <v>69</v>
      </c>
      <c r="AY165" s="157" t="s">
        <v>151</v>
      </c>
    </row>
    <row r="166" spans="1:65" s="14" customFormat="1">
      <c r="B166" s="164"/>
      <c r="D166" s="156" t="s">
        <v>161</v>
      </c>
      <c r="E166" s="165" t="s">
        <v>3</v>
      </c>
      <c r="F166" s="166" t="s">
        <v>274</v>
      </c>
      <c r="H166" s="165" t="s">
        <v>3</v>
      </c>
      <c r="I166" s="167"/>
      <c r="L166" s="164"/>
      <c r="M166" s="168"/>
      <c r="N166" s="169"/>
      <c r="O166" s="169"/>
      <c r="P166" s="169"/>
      <c r="Q166" s="169"/>
      <c r="R166" s="169"/>
      <c r="S166" s="169"/>
      <c r="T166" s="170"/>
      <c r="AT166" s="165" t="s">
        <v>161</v>
      </c>
      <c r="AU166" s="165" t="s">
        <v>79</v>
      </c>
      <c r="AV166" s="14" t="s">
        <v>77</v>
      </c>
      <c r="AW166" s="14" t="s">
        <v>31</v>
      </c>
      <c r="AX166" s="14" t="s">
        <v>69</v>
      </c>
      <c r="AY166" s="165" t="s">
        <v>151</v>
      </c>
    </row>
    <row r="167" spans="1:65" s="13" customFormat="1">
      <c r="B167" s="155"/>
      <c r="D167" s="156" t="s">
        <v>161</v>
      </c>
      <c r="E167" s="157" t="s">
        <v>3</v>
      </c>
      <c r="F167" s="158" t="s">
        <v>275</v>
      </c>
      <c r="H167" s="159">
        <v>-7.07</v>
      </c>
      <c r="I167" s="160"/>
      <c r="L167" s="155"/>
      <c r="M167" s="161"/>
      <c r="N167" s="162"/>
      <c r="O167" s="162"/>
      <c r="P167" s="162"/>
      <c r="Q167" s="162"/>
      <c r="R167" s="162"/>
      <c r="S167" s="162"/>
      <c r="T167" s="163"/>
      <c r="AT167" s="157" t="s">
        <v>161</v>
      </c>
      <c r="AU167" s="157" t="s">
        <v>79</v>
      </c>
      <c r="AV167" s="13" t="s">
        <v>79</v>
      </c>
      <c r="AW167" s="13" t="s">
        <v>31</v>
      </c>
      <c r="AX167" s="13" t="s">
        <v>69</v>
      </c>
      <c r="AY167" s="157" t="s">
        <v>151</v>
      </c>
    </row>
    <row r="168" spans="1:65" s="15" customFormat="1">
      <c r="B168" s="171"/>
      <c r="D168" s="156" t="s">
        <v>161</v>
      </c>
      <c r="E168" s="172" t="s">
        <v>3</v>
      </c>
      <c r="F168" s="173" t="s">
        <v>276</v>
      </c>
      <c r="H168" s="174">
        <v>30.908000000000001</v>
      </c>
      <c r="I168" s="175"/>
      <c r="L168" s="171"/>
      <c r="M168" s="176"/>
      <c r="N168" s="177"/>
      <c r="O168" s="177"/>
      <c r="P168" s="177"/>
      <c r="Q168" s="177"/>
      <c r="R168" s="177"/>
      <c r="S168" s="177"/>
      <c r="T168" s="178"/>
      <c r="AT168" s="172" t="s">
        <v>161</v>
      </c>
      <c r="AU168" s="172" t="s">
        <v>79</v>
      </c>
      <c r="AV168" s="15" t="s">
        <v>157</v>
      </c>
      <c r="AW168" s="15" t="s">
        <v>31</v>
      </c>
      <c r="AX168" s="15" t="s">
        <v>77</v>
      </c>
      <c r="AY168" s="172" t="s">
        <v>151</v>
      </c>
    </row>
    <row r="169" spans="1:65" s="2" customFormat="1" ht="37.9" customHeight="1">
      <c r="A169" s="34"/>
      <c r="B169" s="136"/>
      <c r="C169" s="137" t="s">
        <v>277</v>
      </c>
      <c r="D169" s="137" t="s">
        <v>154</v>
      </c>
      <c r="E169" s="138" t="s">
        <v>278</v>
      </c>
      <c r="F169" s="139" t="s">
        <v>279</v>
      </c>
      <c r="G169" s="140" t="s">
        <v>180</v>
      </c>
      <c r="H169" s="141">
        <v>5</v>
      </c>
      <c r="I169" s="142"/>
      <c r="J169" s="143">
        <f>ROUND(I169*H169,2)</f>
        <v>0</v>
      </c>
      <c r="K169" s="139"/>
      <c r="L169" s="35"/>
      <c r="M169" s="144" t="s">
        <v>3</v>
      </c>
      <c r="N169" s="145" t="s">
        <v>40</v>
      </c>
      <c r="O169" s="55"/>
      <c r="P169" s="146">
        <f>O169*H169</f>
        <v>0</v>
      </c>
      <c r="Q169" s="146">
        <v>0</v>
      </c>
      <c r="R169" s="146">
        <f>Q169*H169</f>
        <v>0</v>
      </c>
      <c r="S169" s="146">
        <v>2E-3</v>
      </c>
      <c r="T169" s="147">
        <f>S169*H169</f>
        <v>0.01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48" t="s">
        <v>157</v>
      </c>
      <c r="AT169" s="148" t="s">
        <v>154</v>
      </c>
      <c r="AU169" s="148" t="s">
        <v>79</v>
      </c>
      <c r="AY169" s="19" t="s">
        <v>151</v>
      </c>
      <c r="BE169" s="149">
        <f>IF(N169="základní",J169,0)</f>
        <v>0</v>
      </c>
      <c r="BF169" s="149">
        <f>IF(N169="snížená",J169,0)</f>
        <v>0</v>
      </c>
      <c r="BG169" s="149">
        <f>IF(N169="zákl. přenesená",J169,0)</f>
        <v>0</v>
      </c>
      <c r="BH169" s="149">
        <f>IF(N169="sníž. přenesená",J169,0)</f>
        <v>0</v>
      </c>
      <c r="BI169" s="149">
        <f>IF(N169="nulová",J169,0)</f>
        <v>0</v>
      </c>
      <c r="BJ169" s="19" t="s">
        <v>77</v>
      </c>
      <c r="BK169" s="149">
        <f>ROUND(I169*H169,2)</f>
        <v>0</v>
      </c>
      <c r="BL169" s="19" t="s">
        <v>157</v>
      </c>
      <c r="BM169" s="148" t="s">
        <v>280</v>
      </c>
    </row>
    <row r="170" spans="1:65" s="2" customFormat="1">
      <c r="A170" s="34"/>
      <c r="B170" s="35"/>
      <c r="C170" s="34"/>
      <c r="D170" s="150" t="s">
        <v>159</v>
      </c>
      <c r="E170" s="34"/>
      <c r="F170" s="151" t="s">
        <v>281</v>
      </c>
      <c r="G170" s="34"/>
      <c r="H170" s="34"/>
      <c r="I170" s="152"/>
      <c r="J170" s="34"/>
      <c r="K170" s="34"/>
      <c r="L170" s="35"/>
      <c r="M170" s="153"/>
      <c r="N170" s="154"/>
      <c r="O170" s="55"/>
      <c r="P170" s="55"/>
      <c r="Q170" s="55"/>
      <c r="R170" s="55"/>
      <c r="S170" s="55"/>
      <c r="T170" s="56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9" t="s">
        <v>159</v>
      </c>
      <c r="AU170" s="19" t="s">
        <v>79</v>
      </c>
    </row>
    <row r="171" spans="1:65" s="2" customFormat="1" ht="37.9" customHeight="1">
      <c r="A171" s="34"/>
      <c r="B171" s="136"/>
      <c r="C171" s="137" t="s">
        <v>282</v>
      </c>
      <c r="D171" s="137" t="s">
        <v>154</v>
      </c>
      <c r="E171" s="138" t="s">
        <v>283</v>
      </c>
      <c r="F171" s="139" t="s">
        <v>284</v>
      </c>
      <c r="G171" s="140" t="s">
        <v>180</v>
      </c>
      <c r="H171" s="141">
        <v>10</v>
      </c>
      <c r="I171" s="142"/>
      <c r="J171" s="143">
        <f>ROUND(I171*H171,2)</f>
        <v>0</v>
      </c>
      <c r="K171" s="139"/>
      <c r="L171" s="35"/>
      <c r="M171" s="144" t="s">
        <v>3</v>
      </c>
      <c r="N171" s="145" t="s">
        <v>40</v>
      </c>
      <c r="O171" s="55"/>
      <c r="P171" s="146">
        <f>O171*H171</f>
        <v>0</v>
      </c>
      <c r="Q171" s="146">
        <v>0</v>
      </c>
      <c r="R171" s="146">
        <f>Q171*H171</f>
        <v>0</v>
      </c>
      <c r="S171" s="146">
        <v>6.0000000000000001E-3</v>
      </c>
      <c r="T171" s="147">
        <f>S171*H171</f>
        <v>0.06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48" t="s">
        <v>157</v>
      </c>
      <c r="AT171" s="148" t="s">
        <v>154</v>
      </c>
      <c r="AU171" s="148" t="s">
        <v>79</v>
      </c>
      <c r="AY171" s="19" t="s">
        <v>151</v>
      </c>
      <c r="BE171" s="149">
        <f>IF(N171="základní",J171,0)</f>
        <v>0</v>
      </c>
      <c r="BF171" s="149">
        <f>IF(N171="snížená",J171,0)</f>
        <v>0</v>
      </c>
      <c r="BG171" s="149">
        <f>IF(N171="zákl. přenesená",J171,0)</f>
        <v>0</v>
      </c>
      <c r="BH171" s="149">
        <f>IF(N171="sníž. přenesená",J171,0)</f>
        <v>0</v>
      </c>
      <c r="BI171" s="149">
        <f>IF(N171="nulová",J171,0)</f>
        <v>0</v>
      </c>
      <c r="BJ171" s="19" t="s">
        <v>77</v>
      </c>
      <c r="BK171" s="149">
        <f>ROUND(I171*H171,2)</f>
        <v>0</v>
      </c>
      <c r="BL171" s="19" t="s">
        <v>157</v>
      </c>
      <c r="BM171" s="148" t="s">
        <v>285</v>
      </c>
    </row>
    <row r="172" spans="1:65" s="2" customFormat="1">
      <c r="A172" s="34"/>
      <c r="B172" s="35"/>
      <c r="C172" s="34"/>
      <c r="D172" s="150" t="s">
        <v>159</v>
      </c>
      <c r="E172" s="34"/>
      <c r="F172" s="151" t="s">
        <v>286</v>
      </c>
      <c r="G172" s="34"/>
      <c r="H172" s="34"/>
      <c r="I172" s="152"/>
      <c r="J172" s="34"/>
      <c r="K172" s="34"/>
      <c r="L172" s="35"/>
      <c r="M172" s="153"/>
      <c r="N172" s="154"/>
      <c r="O172" s="55"/>
      <c r="P172" s="55"/>
      <c r="Q172" s="55"/>
      <c r="R172" s="55"/>
      <c r="S172" s="55"/>
      <c r="T172" s="56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9" t="s">
        <v>159</v>
      </c>
      <c r="AU172" s="19" t="s">
        <v>79</v>
      </c>
    </row>
    <row r="173" spans="1:65" s="2" customFormat="1" ht="16.5" customHeight="1">
      <c r="A173" s="34"/>
      <c r="B173" s="136"/>
      <c r="C173" s="137" t="s">
        <v>287</v>
      </c>
      <c r="D173" s="137" t="s">
        <v>154</v>
      </c>
      <c r="E173" s="138" t="s">
        <v>288</v>
      </c>
      <c r="F173" s="139" t="s">
        <v>289</v>
      </c>
      <c r="G173" s="140" t="s">
        <v>82</v>
      </c>
      <c r="H173" s="141">
        <v>5.7089999999999996</v>
      </c>
      <c r="I173" s="142"/>
      <c r="J173" s="143">
        <f>ROUND(I173*H173,2)</f>
        <v>0</v>
      </c>
      <c r="K173" s="139"/>
      <c r="L173" s="35"/>
      <c r="M173" s="144" t="s">
        <v>3</v>
      </c>
      <c r="N173" s="145" t="s">
        <v>40</v>
      </c>
      <c r="O173" s="55"/>
      <c r="P173" s="146">
        <f>O173*H173</f>
        <v>0</v>
      </c>
      <c r="Q173" s="146">
        <v>0</v>
      </c>
      <c r="R173" s="146">
        <f>Q173*H173</f>
        <v>0</v>
      </c>
      <c r="S173" s="146">
        <v>4.0000000000000001E-3</v>
      </c>
      <c r="T173" s="147">
        <f>S173*H173</f>
        <v>2.2835999999999999E-2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48" t="s">
        <v>157</v>
      </c>
      <c r="AT173" s="148" t="s">
        <v>154</v>
      </c>
      <c r="AU173" s="148" t="s">
        <v>79</v>
      </c>
      <c r="AY173" s="19" t="s">
        <v>151</v>
      </c>
      <c r="BE173" s="149">
        <f>IF(N173="základní",J173,0)</f>
        <v>0</v>
      </c>
      <c r="BF173" s="149">
        <f>IF(N173="snížená",J173,0)</f>
        <v>0</v>
      </c>
      <c r="BG173" s="149">
        <f>IF(N173="zákl. přenesená",J173,0)</f>
        <v>0</v>
      </c>
      <c r="BH173" s="149">
        <f>IF(N173="sníž. přenesená",J173,0)</f>
        <v>0</v>
      </c>
      <c r="BI173" s="149">
        <f>IF(N173="nulová",J173,0)</f>
        <v>0</v>
      </c>
      <c r="BJ173" s="19" t="s">
        <v>77</v>
      </c>
      <c r="BK173" s="149">
        <f>ROUND(I173*H173,2)</f>
        <v>0</v>
      </c>
      <c r="BL173" s="19" t="s">
        <v>157</v>
      </c>
      <c r="BM173" s="148" t="s">
        <v>290</v>
      </c>
    </row>
    <row r="174" spans="1:65" s="2" customFormat="1">
      <c r="A174" s="34"/>
      <c r="B174" s="35"/>
      <c r="C174" s="34"/>
      <c r="D174" s="150" t="s">
        <v>159</v>
      </c>
      <c r="E174" s="34"/>
      <c r="F174" s="151" t="s">
        <v>291</v>
      </c>
      <c r="G174" s="34"/>
      <c r="H174" s="34"/>
      <c r="I174" s="152"/>
      <c r="J174" s="34"/>
      <c r="K174" s="34"/>
      <c r="L174" s="35"/>
      <c r="M174" s="153"/>
      <c r="N174" s="154"/>
      <c r="O174" s="55"/>
      <c r="P174" s="55"/>
      <c r="Q174" s="55"/>
      <c r="R174" s="55"/>
      <c r="S174" s="55"/>
      <c r="T174" s="56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9" t="s">
        <v>159</v>
      </c>
      <c r="AU174" s="19" t="s">
        <v>79</v>
      </c>
    </row>
    <row r="175" spans="1:65" s="13" customFormat="1">
      <c r="B175" s="155"/>
      <c r="D175" s="156" t="s">
        <v>161</v>
      </c>
      <c r="E175" s="157" t="s">
        <v>3</v>
      </c>
      <c r="F175" s="158" t="s">
        <v>85</v>
      </c>
      <c r="H175" s="159">
        <v>5.7089999999999996</v>
      </c>
      <c r="I175" s="160"/>
      <c r="L175" s="155"/>
      <c r="M175" s="161"/>
      <c r="N175" s="162"/>
      <c r="O175" s="162"/>
      <c r="P175" s="162"/>
      <c r="Q175" s="162"/>
      <c r="R175" s="162"/>
      <c r="S175" s="162"/>
      <c r="T175" s="163"/>
      <c r="AT175" s="157" t="s">
        <v>161</v>
      </c>
      <c r="AU175" s="157" t="s">
        <v>79</v>
      </c>
      <c r="AV175" s="13" t="s">
        <v>79</v>
      </c>
      <c r="AW175" s="13" t="s">
        <v>31</v>
      </c>
      <c r="AX175" s="13" t="s">
        <v>77</v>
      </c>
      <c r="AY175" s="157" t="s">
        <v>151</v>
      </c>
    </row>
    <row r="176" spans="1:65" s="2" customFormat="1" ht="16.5" customHeight="1">
      <c r="A176" s="34"/>
      <c r="B176" s="136"/>
      <c r="C176" s="137" t="s">
        <v>292</v>
      </c>
      <c r="D176" s="137" t="s">
        <v>154</v>
      </c>
      <c r="E176" s="138" t="s">
        <v>293</v>
      </c>
      <c r="F176" s="139" t="s">
        <v>294</v>
      </c>
      <c r="G176" s="140" t="s">
        <v>82</v>
      </c>
      <c r="H176" s="141">
        <v>5.7089999999999996</v>
      </c>
      <c r="I176" s="142"/>
      <c r="J176" s="143">
        <f>ROUND(I176*H176,2)</f>
        <v>0</v>
      </c>
      <c r="K176" s="139"/>
      <c r="L176" s="35"/>
      <c r="M176" s="144" t="s">
        <v>3</v>
      </c>
      <c r="N176" s="145" t="s">
        <v>40</v>
      </c>
      <c r="O176" s="55"/>
      <c r="P176" s="146">
        <f>O176*H176</f>
        <v>0</v>
      </c>
      <c r="Q176" s="146">
        <v>0</v>
      </c>
      <c r="R176" s="146">
        <f>Q176*H176</f>
        <v>0</v>
      </c>
      <c r="S176" s="146">
        <v>2E-3</v>
      </c>
      <c r="T176" s="147">
        <f>S176*H176</f>
        <v>1.1417999999999999E-2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48" t="s">
        <v>157</v>
      </c>
      <c r="AT176" s="148" t="s">
        <v>154</v>
      </c>
      <c r="AU176" s="148" t="s">
        <v>79</v>
      </c>
      <c r="AY176" s="19" t="s">
        <v>151</v>
      </c>
      <c r="BE176" s="149">
        <f>IF(N176="základní",J176,0)</f>
        <v>0</v>
      </c>
      <c r="BF176" s="149">
        <f>IF(N176="snížená",J176,0)</f>
        <v>0</v>
      </c>
      <c r="BG176" s="149">
        <f>IF(N176="zákl. přenesená",J176,0)</f>
        <v>0</v>
      </c>
      <c r="BH176" s="149">
        <f>IF(N176="sníž. přenesená",J176,0)</f>
        <v>0</v>
      </c>
      <c r="BI176" s="149">
        <f>IF(N176="nulová",J176,0)</f>
        <v>0</v>
      </c>
      <c r="BJ176" s="19" t="s">
        <v>77</v>
      </c>
      <c r="BK176" s="149">
        <f>ROUND(I176*H176,2)</f>
        <v>0</v>
      </c>
      <c r="BL176" s="19" t="s">
        <v>157</v>
      </c>
      <c r="BM176" s="148" t="s">
        <v>295</v>
      </c>
    </row>
    <row r="177" spans="1:65" s="2" customFormat="1">
      <c r="A177" s="34"/>
      <c r="B177" s="35"/>
      <c r="C177" s="34"/>
      <c r="D177" s="150" t="s">
        <v>159</v>
      </c>
      <c r="E177" s="34"/>
      <c r="F177" s="151" t="s">
        <v>296</v>
      </c>
      <c r="G177" s="34"/>
      <c r="H177" s="34"/>
      <c r="I177" s="152"/>
      <c r="J177" s="34"/>
      <c r="K177" s="34"/>
      <c r="L177" s="35"/>
      <c r="M177" s="153"/>
      <c r="N177" s="154"/>
      <c r="O177" s="55"/>
      <c r="P177" s="55"/>
      <c r="Q177" s="55"/>
      <c r="R177" s="55"/>
      <c r="S177" s="55"/>
      <c r="T177" s="56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9" t="s">
        <v>159</v>
      </c>
      <c r="AU177" s="19" t="s">
        <v>79</v>
      </c>
    </row>
    <row r="178" spans="1:65" s="13" customFormat="1">
      <c r="B178" s="155"/>
      <c r="D178" s="156" t="s">
        <v>161</v>
      </c>
      <c r="E178" s="157" t="s">
        <v>3</v>
      </c>
      <c r="F178" s="158" t="s">
        <v>85</v>
      </c>
      <c r="H178" s="159">
        <v>5.7089999999999996</v>
      </c>
      <c r="I178" s="160"/>
      <c r="L178" s="155"/>
      <c r="M178" s="161"/>
      <c r="N178" s="162"/>
      <c r="O178" s="162"/>
      <c r="P178" s="162"/>
      <c r="Q178" s="162"/>
      <c r="R178" s="162"/>
      <c r="S178" s="162"/>
      <c r="T178" s="163"/>
      <c r="AT178" s="157" t="s">
        <v>161</v>
      </c>
      <c r="AU178" s="157" t="s">
        <v>79</v>
      </c>
      <c r="AV178" s="13" t="s">
        <v>79</v>
      </c>
      <c r="AW178" s="13" t="s">
        <v>31</v>
      </c>
      <c r="AX178" s="13" t="s">
        <v>77</v>
      </c>
      <c r="AY178" s="157" t="s">
        <v>151</v>
      </c>
    </row>
    <row r="179" spans="1:65" s="12" customFormat="1" ht="22.9" customHeight="1">
      <c r="B179" s="123"/>
      <c r="D179" s="124" t="s">
        <v>68</v>
      </c>
      <c r="E179" s="134" t="s">
        <v>297</v>
      </c>
      <c r="F179" s="134" t="s">
        <v>298</v>
      </c>
      <c r="I179" s="126"/>
      <c r="J179" s="135">
        <f>BK179</f>
        <v>0</v>
      </c>
      <c r="L179" s="123"/>
      <c r="M179" s="128"/>
      <c r="N179" s="129"/>
      <c r="O179" s="129"/>
      <c r="P179" s="130">
        <f>SUM(P180:P188)</f>
        <v>0</v>
      </c>
      <c r="Q179" s="129"/>
      <c r="R179" s="130">
        <f>SUM(R180:R188)</f>
        <v>0</v>
      </c>
      <c r="S179" s="129"/>
      <c r="T179" s="131">
        <f>SUM(T180:T188)</f>
        <v>0</v>
      </c>
      <c r="AR179" s="124" t="s">
        <v>77</v>
      </c>
      <c r="AT179" s="132" t="s">
        <v>68</v>
      </c>
      <c r="AU179" s="132" t="s">
        <v>77</v>
      </c>
      <c r="AY179" s="124" t="s">
        <v>151</v>
      </c>
      <c r="BK179" s="133">
        <f>SUM(BK180:BK188)</f>
        <v>0</v>
      </c>
    </row>
    <row r="180" spans="1:65" s="2" customFormat="1" ht="37.9" customHeight="1">
      <c r="A180" s="34"/>
      <c r="B180" s="136"/>
      <c r="C180" s="137" t="s">
        <v>299</v>
      </c>
      <c r="D180" s="137" t="s">
        <v>154</v>
      </c>
      <c r="E180" s="138" t="s">
        <v>300</v>
      </c>
      <c r="F180" s="139" t="s">
        <v>301</v>
      </c>
      <c r="G180" s="140" t="s">
        <v>302</v>
      </c>
      <c r="H180" s="141">
        <v>3.4089999999999998</v>
      </c>
      <c r="I180" s="142"/>
      <c r="J180" s="143">
        <f>ROUND(I180*H180,2)</f>
        <v>0</v>
      </c>
      <c r="K180" s="139"/>
      <c r="L180" s="35"/>
      <c r="M180" s="144" t="s">
        <v>3</v>
      </c>
      <c r="N180" s="145" t="s">
        <v>40</v>
      </c>
      <c r="O180" s="55"/>
      <c r="P180" s="146">
        <f>O180*H180</f>
        <v>0</v>
      </c>
      <c r="Q180" s="146">
        <v>0</v>
      </c>
      <c r="R180" s="146">
        <f>Q180*H180</f>
        <v>0</v>
      </c>
      <c r="S180" s="146">
        <v>0</v>
      </c>
      <c r="T180" s="147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48" t="s">
        <v>157</v>
      </c>
      <c r="AT180" s="148" t="s">
        <v>154</v>
      </c>
      <c r="AU180" s="148" t="s">
        <v>79</v>
      </c>
      <c r="AY180" s="19" t="s">
        <v>151</v>
      </c>
      <c r="BE180" s="149">
        <f>IF(N180="základní",J180,0)</f>
        <v>0</v>
      </c>
      <c r="BF180" s="149">
        <f>IF(N180="snížená",J180,0)</f>
        <v>0</v>
      </c>
      <c r="BG180" s="149">
        <f>IF(N180="zákl. přenesená",J180,0)</f>
        <v>0</v>
      </c>
      <c r="BH180" s="149">
        <f>IF(N180="sníž. přenesená",J180,0)</f>
        <v>0</v>
      </c>
      <c r="BI180" s="149">
        <f>IF(N180="nulová",J180,0)</f>
        <v>0</v>
      </c>
      <c r="BJ180" s="19" t="s">
        <v>77</v>
      </c>
      <c r="BK180" s="149">
        <f>ROUND(I180*H180,2)</f>
        <v>0</v>
      </c>
      <c r="BL180" s="19" t="s">
        <v>157</v>
      </c>
      <c r="BM180" s="148" t="s">
        <v>303</v>
      </c>
    </row>
    <row r="181" spans="1:65" s="2" customFormat="1">
      <c r="A181" s="34"/>
      <c r="B181" s="35"/>
      <c r="C181" s="34"/>
      <c r="D181" s="150" t="s">
        <v>159</v>
      </c>
      <c r="E181" s="34"/>
      <c r="F181" s="151" t="s">
        <v>304</v>
      </c>
      <c r="G181" s="34"/>
      <c r="H181" s="34"/>
      <c r="I181" s="152"/>
      <c r="J181" s="34"/>
      <c r="K181" s="34"/>
      <c r="L181" s="35"/>
      <c r="M181" s="153"/>
      <c r="N181" s="154"/>
      <c r="O181" s="55"/>
      <c r="P181" s="55"/>
      <c r="Q181" s="55"/>
      <c r="R181" s="55"/>
      <c r="S181" s="55"/>
      <c r="T181" s="56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9" t="s">
        <v>159</v>
      </c>
      <c r="AU181" s="19" t="s">
        <v>79</v>
      </c>
    </row>
    <row r="182" spans="1:65" s="2" customFormat="1" ht="33" customHeight="1">
      <c r="A182" s="34"/>
      <c r="B182" s="136"/>
      <c r="C182" s="137" t="s">
        <v>305</v>
      </c>
      <c r="D182" s="137" t="s">
        <v>154</v>
      </c>
      <c r="E182" s="138" t="s">
        <v>306</v>
      </c>
      <c r="F182" s="139" t="s">
        <v>307</v>
      </c>
      <c r="G182" s="140" t="s">
        <v>302</v>
      </c>
      <c r="H182" s="141">
        <v>3.4089999999999998</v>
      </c>
      <c r="I182" s="142"/>
      <c r="J182" s="143">
        <f>ROUND(I182*H182,2)</f>
        <v>0</v>
      </c>
      <c r="K182" s="139"/>
      <c r="L182" s="35"/>
      <c r="M182" s="144" t="s">
        <v>3</v>
      </c>
      <c r="N182" s="145" t="s">
        <v>40</v>
      </c>
      <c r="O182" s="55"/>
      <c r="P182" s="146">
        <f>O182*H182</f>
        <v>0</v>
      </c>
      <c r="Q182" s="146">
        <v>0</v>
      </c>
      <c r="R182" s="146">
        <f>Q182*H182</f>
        <v>0</v>
      </c>
      <c r="S182" s="146">
        <v>0</v>
      </c>
      <c r="T182" s="147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48" t="s">
        <v>157</v>
      </c>
      <c r="AT182" s="148" t="s">
        <v>154</v>
      </c>
      <c r="AU182" s="148" t="s">
        <v>79</v>
      </c>
      <c r="AY182" s="19" t="s">
        <v>151</v>
      </c>
      <c r="BE182" s="149">
        <f>IF(N182="základní",J182,0)</f>
        <v>0</v>
      </c>
      <c r="BF182" s="149">
        <f>IF(N182="snížená",J182,0)</f>
        <v>0</v>
      </c>
      <c r="BG182" s="149">
        <f>IF(N182="zákl. přenesená",J182,0)</f>
        <v>0</v>
      </c>
      <c r="BH182" s="149">
        <f>IF(N182="sníž. přenesená",J182,0)</f>
        <v>0</v>
      </c>
      <c r="BI182" s="149">
        <f>IF(N182="nulová",J182,0)</f>
        <v>0</v>
      </c>
      <c r="BJ182" s="19" t="s">
        <v>77</v>
      </c>
      <c r="BK182" s="149">
        <f>ROUND(I182*H182,2)</f>
        <v>0</v>
      </c>
      <c r="BL182" s="19" t="s">
        <v>157</v>
      </c>
      <c r="BM182" s="148" t="s">
        <v>308</v>
      </c>
    </row>
    <row r="183" spans="1:65" s="2" customFormat="1">
      <c r="A183" s="34"/>
      <c r="B183" s="35"/>
      <c r="C183" s="34"/>
      <c r="D183" s="150" t="s">
        <v>159</v>
      </c>
      <c r="E183" s="34"/>
      <c r="F183" s="151" t="s">
        <v>309</v>
      </c>
      <c r="G183" s="34"/>
      <c r="H183" s="34"/>
      <c r="I183" s="152"/>
      <c r="J183" s="34"/>
      <c r="K183" s="34"/>
      <c r="L183" s="35"/>
      <c r="M183" s="153"/>
      <c r="N183" s="154"/>
      <c r="O183" s="55"/>
      <c r="P183" s="55"/>
      <c r="Q183" s="55"/>
      <c r="R183" s="55"/>
      <c r="S183" s="55"/>
      <c r="T183" s="56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9" t="s">
        <v>159</v>
      </c>
      <c r="AU183" s="19" t="s">
        <v>79</v>
      </c>
    </row>
    <row r="184" spans="1:65" s="2" customFormat="1" ht="44.25" customHeight="1">
      <c r="A184" s="34"/>
      <c r="B184" s="136"/>
      <c r="C184" s="137" t="s">
        <v>310</v>
      </c>
      <c r="D184" s="137" t="s">
        <v>154</v>
      </c>
      <c r="E184" s="138" t="s">
        <v>311</v>
      </c>
      <c r="F184" s="139" t="s">
        <v>312</v>
      </c>
      <c r="G184" s="140" t="s">
        <v>302</v>
      </c>
      <c r="H184" s="141">
        <v>81.816000000000003</v>
      </c>
      <c r="I184" s="142"/>
      <c r="J184" s="143">
        <f>ROUND(I184*H184,2)</f>
        <v>0</v>
      </c>
      <c r="K184" s="139"/>
      <c r="L184" s="35"/>
      <c r="M184" s="144" t="s">
        <v>3</v>
      </c>
      <c r="N184" s="145" t="s">
        <v>40</v>
      </c>
      <c r="O184" s="55"/>
      <c r="P184" s="146">
        <f>O184*H184</f>
        <v>0</v>
      </c>
      <c r="Q184" s="146">
        <v>0</v>
      </c>
      <c r="R184" s="146">
        <f>Q184*H184</f>
        <v>0</v>
      </c>
      <c r="S184" s="146">
        <v>0</v>
      </c>
      <c r="T184" s="147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48" t="s">
        <v>157</v>
      </c>
      <c r="AT184" s="148" t="s">
        <v>154</v>
      </c>
      <c r="AU184" s="148" t="s">
        <v>79</v>
      </c>
      <c r="AY184" s="19" t="s">
        <v>151</v>
      </c>
      <c r="BE184" s="149">
        <f>IF(N184="základní",J184,0)</f>
        <v>0</v>
      </c>
      <c r="BF184" s="149">
        <f>IF(N184="snížená",J184,0)</f>
        <v>0</v>
      </c>
      <c r="BG184" s="149">
        <f>IF(N184="zákl. přenesená",J184,0)</f>
        <v>0</v>
      </c>
      <c r="BH184" s="149">
        <f>IF(N184="sníž. přenesená",J184,0)</f>
        <v>0</v>
      </c>
      <c r="BI184" s="149">
        <f>IF(N184="nulová",J184,0)</f>
        <v>0</v>
      </c>
      <c r="BJ184" s="19" t="s">
        <v>77</v>
      </c>
      <c r="BK184" s="149">
        <f>ROUND(I184*H184,2)</f>
        <v>0</v>
      </c>
      <c r="BL184" s="19" t="s">
        <v>157</v>
      </c>
      <c r="BM184" s="148" t="s">
        <v>313</v>
      </c>
    </row>
    <row r="185" spans="1:65" s="2" customFormat="1">
      <c r="A185" s="34"/>
      <c r="B185" s="35"/>
      <c r="C185" s="34"/>
      <c r="D185" s="150" t="s">
        <v>159</v>
      </c>
      <c r="E185" s="34"/>
      <c r="F185" s="151" t="s">
        <v>314</v>
      </c>
      <c r="G185" s="34"/>
      <c r="H185" s="34"/>
      <c r="I185" s="152"/>
      <c r="J185" s="34"/>
      <c r="K185" s="34"/>
      <c r="L185" s="35"/>
      <c r="M185" s="153"/>
      <c r="N185" s="154"/>
      <c r="O185" s="55"/>
      <c r="P185" s="55"/>
      <c r="Q185" s="55"/>
      <c r="R185" s="55"/>
      <c r="S185" s="55"/>
      <c r="T185" s="56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9" t="s">
        <v>159</v>
      </c>
      <c r="AU185" s="19" t="s">
        <v>79</v>
      </c>
    </row>
    <row r="186" spans="1:65" s="13" customFormat="1">
      <c r="B186" s="155"/>
      <c r="D186" s="156" t="s">
        <v>161</v>
      </c>
      <c r="F186" s="158" t="s">
        <v>315</v>
      </c>
      <c r="H186" s="159">
        <v>81.816000000000003</v>
      </c>
      <c r="I186" s="160"/>
      <c r="L186" s="155"/>
      <c r="M186" s="161"/>
      <c r="N186" s="162"/>
      <c r="O186" s="162"/>
      <c r="P186" s="162"/>
      <c r="Q186" s="162"/>
      <c r="R186" s="162"/>
      <c r="S186" s="162"/>
      <c r="T186" s="163"/>
      <c r="AT186" s="157" t="s">
        <v>161</v>
      </c>
      <c r="AU186" s="157" t="s">
        <v>79</v>
      </c>
      <c r="AV186" s="13" t="s">
        <v>79</v>
      </c>
      <c r="AW186" s="13" t="s">
        <v>4</v>
      </c>
      <c r="AX186" s="13" t="s">
        <v>77</v>
      </c>
      <c r="AY186" s="157" t="s">
        <v>151</v>
      </c>
    </row>
    <row r="187" spans="1:65" s="2" customFormat="1" ht="44.25" customHeight="1">
      <c r="A187" s="34"/>
      <c r="B187" s="136"/>
      <c r="C187" s="137" t="s">
        <v>316</v>
      </c>
      <c r="D187" s="137" t="s">
        <v>154</v>
      </c>
      <c r="E187" s="138" t="s">
        <v>317</v>
      </c>
      <c r="F187" s="139" t="s">
        <v>318</v>
      </c>
      <c r="G187" s="140" t="s">
        <v>302</v>
      </c>
      <c r="H187" s="141">
        <v>3.4089999999999998</v>
      </c>
      <c r="I187" s="142"/>
      <c r="J187" s="143">
        <f>ROUND(I187*H187,2)</f>
        <v>0</v>
      </c>
      <c r="K187" s="139"/>
      <c r="L187" s="35"/>
      <c r="M187" s="144" t="s">
        <v>3</v>
      </c>
      <c r="N187" s="145" t="s">
        <v>40</v>
      </c>
      <c r="O187" s="55"/>
      <c r="P187" s="146">
        <f>O187*H187</f>
        <v>0</v>
      </c>
      <c r="Q187" s="146">
        <v>0</v>
      </c>
      <c r="R187" s="146">
        <f>Q187*H187</f>
        <v>0</v>
      </c>
      <c r="S187" s="146">
        <v>0</v>
      </c>
      <c r="T187" s="147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48" t="s">
        <v>157</v>
      </c>
      <c r="AT187" s="148" t="s">
        <v>154</v>
      </c>
      <c r="AU187" s="148" t="s">
        <v>79</v>
      </c>
      <c r="AY187" s="19" t="s">
        <v>151</v>
      </c>
      <c r="BE187" s="149">
        <f>IF(N187="základní",J187,0)</f>
        <v>0</v>
      </c>
      <c r="BF187" s="149">
        <f>IF(N187="snížená",J187,0)</f>
        <v>0</v>
      </c>
      <c r="BG187" s="149">
        <f>IF(N187="zákl. přenesená",J187,0)</f>
        <v>0</v>
      </c>
      <c r="BH187" s="149">
        <f>IF(N187="sníž. přenesená",J187,0)</f>
        <v>0</v>
      </c>
      <c r="BI187" s="149">
        <f>IF(N187="nulová",J187,0)</f>
        <v>0</v>
      </c>
      <c r="BJ187" s="19" t="s">
        <v>77</v>
      </c>
      <c r="BK187" s="149">
        <f>ROUND(I187*H187,2)</f>
        <v>0</v>
      </c>
      <c r="BL187" s="19" t="s">
        <v>157</v>
      </c>
      <c r="BM187" s="148" t="s">
        <v>319</v>
      </c>
    </row>
    <row r="188" spans="1:65" s="2" customFormat="1">
      <c r="A188" s="34"/>
      <c r="B188" s="35"/>
      <c r="C188" s="34"/>
      <c r="D188" s="150" t="s">
        <v>159</v>
      </c>
      <c r="E188" s="34"/>
      <c r="F188" s="151" t="s">
        <v>320</v>
      </c>
      <c r="G188" s="34"/>
      <c r="H188" s="34"/>
      <c r="I188" s="152"/>
      <c r="J188" s="34"/>
      <c r="K188" s="34"/>
      <c r="L188" s="35"/>
      <c r="M188" s="153"/>
      <c r="N188" s="154"/>
      <c r="O188" s="55"/>
      <c r="P188" s="55"/>
      <c r="Q188" s="55"/>
      <c r="R188" s="55"/>
      <c r="S188" s="55"/>
      <c r="T188" s="56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9" t="s">
        <v>159</v>
      </c>
      <c r="AU188" s="19" t="s">
        <v>79</v>
      </c>
    </row>
    <row r="189" spans="1:65" s="12" customFormat="1" ht="25.9" customHeight="1">
      <c r="B189" s="123"/>
      <c r="D189" s="124" t="s">
        <v>68</v>
      </c>
      <c r="E189" s="125" t="s">
        <v>321</v>
      </c>
      <c r="F189" s="125" t="s">
        <v>322</v>
      </c>
      <c r="I189" s="126"/>
      <c r="J189" s="127">
        <f>BK189</f>
        <v>0</v>
      </c>
      <c r="L189" s="123"/>
      <c r="M189" s="128"/>
      <c r="N189" s="129"/>
      <c r="O189" s="129"/>
      <c r="P189" s="130">
        <f>P190+P204+P210+P214</f>
        <v>0</v>
      </c>
      <c r="Q189" s="129"/>
      <c r="R189" s="130">
        <f>R190+R204+R210+R214</f>
        <v>0.59302868999999991</v>
      </c>
      <c r="S189" s="129"/>
      <c r="T189" s="131">
        <f>T190+T204+T210+T214</f>
        <v>0</v>
      </c>
      <c r="AR189" s="124" t="s">
        <v>77</v>
      </c>
      <c r="AT189" s="132" t="s">
        <v>68</v>
      </c>
      <c r="AU189" s="132" t="s">
        <v>69</v>
      </c>
      <c r="AY189" s="124" t="s">
        <v>151</v>
      </c>
      <c r="BK189" s="133">
        <f>BK190+BK204+BK210+BK214</f>
        <v>0</v>
      </c>
    </row>
    <row r="190" spans="1:65" s="12" customFormat="1" ht="22.9" customHeight="1">
      <c r="B190" s="123"/>
      <c r="D190" s="124" t="s">
        <v>68</v>
      </c>
      <c r="E190" s="134" t="s">
        <v>185</v>
      </c>
      <c r="F190" s="134" t="s">
        <v>323</v>
      </c>
      <c r="I190" s="126"/>
      <c r="J190" s="135">
        <f>BK190</f>
        <v>0</v>
      </c>
      <c r="L190" s="123"/>
      <c r="M190" s="128"/>
      <c r="N190" s="129"/>
      <c r="O190" s="129"/>
      <c r="P190" s="130">
        <f>SUM(P191:P203)</f>
        <v>0</v>
      </c>
      <c r="Q190" s="129"/>
      <c r="R190" s="130">
        <f>SUM(R191:R203)</f>
        <v>0.59145815999999996</v>
      </c>
      <c r="S190" s="129"/>
      <c r="T190" s="131">
        <f>SUM(T191:T203)</f>
        <v>0</v>
      </c>
      <c r="AR190" s="124" t="s">
        <v>77</v>
      </c>
      <c r="AT190" s="132" t="s">
        <v>68</v>
      </c>
      <c r="AU190" s="132" t="s">
        <v>77</v>
      </c>
      <c r="AY190" s="124" t="s">
        <v>151</v>
      </c>
      <c r="BK190" s="133">
        <f>SUM(BK191:BK203)</f>
        <v>0</v>
      </c>
    </row>
    <row r="191" spans="1:65" s="2" customFormat="1" ht="24.2" customHeight="1">
      <c r="A191" s="34"/>
      <c r="B191" s="136"/>
      <c r="C191" s="137" t="s">
        <v>324</v>
      </c>
      <c r="D191" s="137" t="s">
        <v>154</v>
      </c>
      <c r="E191" s="138" t="s">
        <v>325</v>
      </c>
      <c r="F191" s="139" t="s">
        <v>326</v>
      </c>
      <c r="G191" s="140" t="s">
        <v>82</v>
      </c>
      <c r="H191" s="141">
        <v>0.85</v>
      </c>
      <c r="I191" s="142"/>
      <c r="J191" s="143">
        <f>ROUND(I191*H191,2)</f>
        <v>0</v>
      </c>
      <c r="K191" s="139"/>
      <c r="L191" s="35"/>
      <c r="M191" s="144" t="s">
        <v>3</v>
      </c>
      <c r="N191" s="145" t="s">
        <v>40</v>
      </c>
      <c r="O191" s="55"/>
      <c r="P191" s="146">
        <f>O191*H191</f>
        <v>0</v>
      </c>
      <c r="Q191" s="146">
        <v>4.1200000000000001E-2</v>
      </c>
      <c r="R191" s="146">
        <f>Q191*H191</f>
        <v>3.5020000000000003E-2</v>
      </c>
      <c r="S191" s="146">
        <v>0</v>
      </c>
      <c r="T191" s="147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48" t="s">
        <v>157</v>
      </c>
      <c r="AT191" s="148" t="s">
        <v>154</v>
      </c>
      <c r="AU191" s="148" t="s">
        <v>79</v>
      </c>
      <c r="AY191" s="19" t="s">
        <v>151</v>
      </c>
      <c r="BE191" s="149">
        <f>IF(N191="základní",J191,0)</f>
        <v>0</v>
      </c>
      <c r="BF191" s="149">
        <f>IF(N191="snížená",J191,0)</f>
        <v>0</v>
      </c>
      <c r="BG191" s="149">
        <f>IF(N191="zákl. přenesená",J191,0)</f>
        <v>0</v>
      </c>
      <c r="BH191" s="149">
        <f>IF(N191="sníž. přenesená",J191,0)</f>
        <v>0</v>
      </c>
      <c r="BI191" s="149">
        <f>IF(N191="nulová",J191,0)</f>
        <v>0</v>
      </c>
      <c r="BJ191" s="19" t="s">
        <v>77</v>
      </c>
      <c r="BK191" s="149">
        <f>ROUND(I191*H191,2)</f>
        <v>0</v>
      </c>
      <c r="BL191" s="19" t="s">
        <v>157</v>
      </c>
      <c r="BM191" s="148" t="s">
        <v>327</v>
      </c>
    </row>
    <row r="192" spans="1:65" s="2" customFormat="1">
      <c r="A192" s="34"/>
      <c r="B192" s="35"/>
      <c r="C192" s="34"/>
      <c r="D192" s="150" t="s">
        <v>159</v>
      </c>
      <c r="E192" s="34"/>
      <c r="F192" s="151" t="s">
        <v>328</v>
      </c>
      <c r="G192" s="34"/>
      <c r="H192" s="34"/>
      <c r="I192" s="152"/>
      <c r="J192" s="34"/>
      <c r="K192" s="34"/>
      <c r="L192" s="35"/>
      <c r="M192" s="153"/>
      <c r="N192" s="154"/>
      <c r="O192" s="55"/>
      <c r="P192" s="55"/>
      <c r="Q192" s="55"/>
      <c r="R192" s="55"/>
      <c r="S192" s="55"/>
      <c r="T192" s="56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9" t="s">
        <v>159</v>
      </c>
      <c r="AU192" s="19" t="s">
        <v>79</v>
      </c>
    </row>
    <row r="193" spans="1:65" s="13" customFormat="1">
      <c r="B193" s="155"/>
      <c r="D193" s="156" t="s">
        <v>161</v>
      </c>
      <c r="E193" s="157" t="s">
        <v>3</v>
      </c>
      <c r="F193" s="158" t="s">
        <v>329</v>
      </c>
      <c r="H193" s="159">
        <v>0.7</v>
      </c>
      <c r="I193" s="160"/>
      <c r="L193" s="155"/>
      <c r="M193" s="161"/>
      <c r="N193" s="162"/>
      <c r="O193" s="162"/>
      <c r="P193" s="162"/>
      <c r="Q193" s="162"/>
      <c r="R193" s="162"/>
      <c r="S193" s="162"/>
      <c r="T193" s="163"/>
      <c r="AT193" s="157" t="s">
        <v>161</v>
      </c>
      <c r="AU193" s="157" t="s">
        <v>79</v>
      </c>
      <c r="AV193" s="13" t="s">
        <v>79</v>
      </c>
      <c r="AW193" s="13" t="s">
        <v>31</v>
      </c>
      <c r="AX193" s="13" t="s">
        <v>69</v>
      </c>
      <c r="AY193" s="157" t="s">
        <v>151</v>
      </c>
    </row>
    <row r="194" spans="1:65" s="13" customFormat="1">
      <c r="B194" s="155"/>
      <c r="D194" s="156" t="s">
        <v>161</v>
      </c>
      <c r="E194" s="157" t="s">
        <v>3</v>
      </c>
      <c r="F194" s="158" t="s">
        <v>330</v>
      </c>
      <c r="H194" s="159">
        <v>0.15</v>
      </c>
      <c r="I194" s="160"/>
      <c r="L194" s="155"/>
      <c r="M194" s="161"/>
      <c r="N194" s="162"/>
      <c r="O194" s="162"/>
      <c r="P194" s="162"/>
      <c r="Q194" s="162"/>
      <c r="R194" s="162"/>
      <c r="S194" s="162"/>
      <c r="T194" s="163"/>
      <c r="AT194" s="157" t="s">
        <v>161</v>
      </c>
      <c r="AU194" s="157" t="s">
        <v>79</v>
      </c>
      <c r="AV194" s="13" t="s">
        <v>79</v>
      </c>
      <c r="AW194" s="13" t="s">
        <v>31</v>
      </c>
      <c r="AX194" s="13" t="s">
        <v>69</v>
      </c>
      <c r="AY194" s="157" t="s">
        <v>151</v>
      </c>
    </row>
    <row r="195" spans="1:65" s="15" customFormat="1">
      <c r="B195" s="171"/>
      <c r="D195" s="156" t="s">
        <v>161</v>
      </c>
      <c r="E195" s="172" t="s">
        <v>3</v>
      </c>
      <c r="F195" s="173" t="s">
        <v>276</v>
      </c>
      <c r="H195" s="174">
        <v>0.85</v>
      </c>
      <c r="I195" s="175"/>
      <c r="L195" s="171"/>
      <c r="M195" s="176"/>
      <c r="N195" s="177"/>
      <c r="O195" s="177"/>
      <c r="P195" s="177"/>
      <c r="Q195" s="177"/>
      <c r="R195" s="177"/>
      <c r="S195" s="177"/>
      <c r="T195" s="178"/>
      <c r="AT195" s="172" t="s">
        <v>161</v>
      </c>
      <c r="AU195" s="172" t="s">
        <v>79</v>
      </c>
      <c r="AV195" s="15" t="s">
        <v>157</v>
      </c>
      <c r="AW195" s="15" t="s">
        <v>31</v>
      </c>
      <c r="AX195" s="15" t="s">
        <v>77</v>
      </c>
      <c r="AY195" s="172" t="s">
        <v>151</v>
      </c>
    </row>
    <row r="196" spans="1:65" s="2" customFormat="1" ht="37.9" customHeight="1">
      <c r="A196" s="34"/>
      <c r="B196" s="136"/>
      <c r="C196" s="137" t="s">
        <v>331</v>
      </c>
      <c r="D196" s="137" t="s">
        <v>154</v>
      </c>
      <c r="E196" s="138" t="s">
        <v>332</v>
      </c>
      <c r="F196" s="139" t="s">
        <v>333</v>
      </c>
      <c r="G196" s="140" t="s">
        <v>82</v>
      </c>
      <c r="H196" s="141">
        <v>12.363</v>
      </c>
      <c r="I196" s="142"/>
      <c r="J196" s="143">
        <f>ROUND(I196*H196,2)</f>
        <v>0</v>
      </c>
      <c r="K196" s="139"/>
      <c r="L196" s="35"/>
      <c r="M196" s="144" t="s">
        <v>3</v>
      </c>
      <c r="N196" s="145" t="s">
        <v>40</v>
      </c>
      <c r="O196" s="55"/>
      <c r="P196" s="146">
        <f>O196*H196</f>
        <v>0</v>
      </c>
      <c r="Q196" s="146">
        <v>2.7199999999999998E-2</v>
      </c>
      <c r="R196" s="146">
        <f>Q196*H196</f>
        <v>0.33627359999999995</v>
      </c>
      <c r="S196" s="146">
        <v>0</v>
      </c>
      <c r="T196" s="147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48" t="s">
        <v>157</v>
      </c>
      <c r="AT196" s="148" t="s">
        <v>154</v>
      </c>
      <c r="AU196" s="148" t="s">
        <v>79</v>
      </c>
      <c r="AY196" s="19" t="s">
        <v>151</v>
      </c>
      <c r="BE196" s="149">
        <f>IF(N196="základní",J196,0)</f>
        <v>0</v>
      </c>
      <c r="BF196" s="149">
        <f>IF(N196="snížená",J196,0)</f>
        <v>0</v>
      </c>
      <c r="BG196" s="149">
        <f>IF(N196="zákl. přenesená",J196,0)</f>
        <v>0</v>
      </c>
      <c r="BH196" s="149">
        <f>IF(N196="sníž. přenesená",J196,0)</f>
        <v>0</v>
      </c>
      <c r="BI196" s="149">
        <f>IF(N196="nulová",J196,0)</f>
        <v>0</v>
      </c>
      <c r="BJ196" s="19" t="s">
        <v>77</v>
      </c>
      <c r="BK196" s="149">
        <f>ROUND(I196*H196,2)</f>
        <v>0</v>
      </c>
      <c r="BL196" s="19" t="s">
        <v>157</v>
      </c>
      <c r="BM196" s="148" t="s">
        <v>334</v>
      </c>
    </row>
    <row r="197" spans="1:65" s="2" customFormat="1">
      <c r="A197" s="34"/>
      <c r="B197" s="35"/>
      <c r="C197" s="34"/>
      <c r="D197" s="150" t="s">
        <v>159</v>
      </c>
      <c r="E197" s="34"/>
      <c r="F197" s="151" t="s">
        <v>335</v>
      </c>
      <c r="G197" s="34"/>
      <c r="H197" s="34"/>
      <c r="I197" s="152"/>
      <c r="J197" s="34"/>
      <c r="K197" s="34"/>
      <c r="L197" s="35"/>
      <c r="M197" s="153"/>
      <c r="N197" s="154"/>
      <c r="O197" s="55"/>
      <c r="P197" s="55"/>
      <c r="Q197" s="55"/>
      <c r="R197" s="55"/>
      <c r="S197" s="55"/>
      <c r="T197" s="56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9" t="s">
        <v>159</v>
      </c>
      <c r="AU197" s="19" t="s">
        <v>79</v>
      </c>
    </row>
    <row r="198" spans="1:65" s="14" customFormat="1">
      <c r="B198" s="164"/>
      <c r="D198" s="156" t="s">
        <v>161</v>
      </c>
      <c r="E198" s="165" t="s">
        <v>3</v>
      </c>
      <c r="F198" s="166" t="s">
        <v>336</v>
      </c>
      <c r="H198" s="165" t="s">
        <v>3</v>
      </c>
      <c r="I198" s="167"/>
      <c r="L198" s="164"/>
      <c r="M198" s="168"/>
      <c r="N198" s="169"/>
      <c r="O198" s="169"/>
      <c r="P198" s="169"/>
      <c r="Q198" s="169"/>
      <c r="R198" s="169"/>
      <c r="S198" s="169"/>
      <c r="T198" s="170"/>
      <c r="AT198" s="165" t="s">
        <v>161</v>
      </c>
      <c r="AU198" s="165" t="s">
        <v>79</v>
      </c>
      <c r="AV198" s="14" t="s">
        <v>77</v>
      </c>
      <c r="AW198" s="14" t="s">
        <v>31</v>
      </c>
      <c r="AX198" s="14" t="s">
        <v>69</v>
      </c>
      <c r="AY198" s="165" t="s">
        <v>151</v>
      </c>
    </row>
    <row r="199" spans="1:65" s="13" customFormat="1">
      <c r="B199" s="155"/>
      <c r="D199" s="156" t="s">
        <v>161</v>
      </c>
      <c r="E199" s="157" t="s">
        <v>3</v>
      </c>
      <c r="F199" s="158" t="s">
        <v>337</v>
      </c>
      <c r="H199" s="159">
        <v>12.363</v>
      </c>
      <c r="I199" s="160"/>
      <c r="L199" s="155"/>
      <c r="M199" s="161"/>
      <c r="N199" s="162"/>
      <c r="O199" s="162"/>
      <c r="P199" s="162"/>
      <c r="Q199" s="162"/>
      <c r="R199" s="162"/>
      <c r="S199" s="162"/>
      <c r="T199" s="163"/>
      <c r="AT199" s="157" t="s">
        <v>161</v>
      </c>
      <c r="AU199" s="157" t="s">
        <v>79</v>
      </c>
      <c r="AV199" s="13" t="s">
        <v>79</v>
      </c>
      <c r="AW199" s="13" t="s">
        <v>31</v>
      </c>
      <c r="AX199" s="13" t="s">
        <v>69</v>
      </c>
      <c r="AY199" s="157" t="s">
        <v>151</v>
      </c>
    </row>
    <row r="200" spans="1:65" s="15" customFormat="1">
      <c r="B200" s="171"/>
      <c r="D200" s="156" t="s">
        <v>161</v>
      </c>
      <c r="E200" s="172" t="s">
        <v>3</v>
      </c>
      <c r="F200" s="173" t="s">
        <v>276</v>
      </c>
      <c r="H200" s="174">
        <v>12.363</v>
      </c>
      <c r="I200" s="175"/>
      <c r="L200" s="171"/>
      <c r="M200" s="176"/>
      <c r="N200" s="177"/>
      <c r="O200" s="177"/>
      <c r="P200" s="177"/>
      <c r="Q200" s="177"/>
      <c r="R200" s="177"/>
      <c r="S200" s="177"/>
      <c r="T200" s="178"/>
      <c r="AT200" s="172" t="s">
        <v>161</v>
      </c>
      <c r="AU200" s="172" t="s">
        <v>79</v>
      </c>
      <c r="AV200" s="15" t="s">
        <v>157</v>
      </c>
      <c r="AW200" s="15" t="s">
        <v>31</v>
      </c>
      <c r="AX200" s="15" t="s">
        <v>77</v>
      </c>
      <c r="AY200" s="172" t="s">
        <v>151</v>
      </c>
    </row>
    <row r="201" spans="1:65" s="2" customFormat="1" ht="44.25" customHeight="1">
      <c r="A201" s="34"/>
      <c r="B201" s="136"/>
      <c r="C201" s="137" t="s">
        <v>338</v>
      </c>
      <c r="D201" s="137" t="s">
        <v>154</v>
      </c>
      <c r="E201" s="138" t="s">
        <v>339</v>
      </c>
      <c r="F201" s="139" t="s">
        <v>340</v>
      </c>
      <c r="G201" s="140" t="s">
        <v>173</v>
      </c>
      <c r="H201" s="141">
        <v>8.7999999999999995E-2</v>
      </c>
      <c r="I201" s="142"/>
      <c r="J201" s="143">
        <f>ROUND(I201*H201,2)</f>
        <v>0</v>
      </c>
      <c r="K201" s="139"/>
      <c r="L201" s="35"/>
      <c r="M201" s="144" t="s">
        <v>3</v>
      </c>
      <c r="N201" s="145" t="s">
        <v>40</v>
      </c>
      <c r="O201" s="55"/>
      <c r="P201" s="146">
        <f>O201*H201</f>
        <v>0</v>
      </c>
      <c r="Q201" s="146">
        <v>2.5018699999999998</v>
      </c>
      <c r="R201" s="146">
        <f>Q201*H201</f>
        <v>0.22016455999999998</v>
      </c>
      <c r="S201" s="146">
        <v>0</v>
      </c>
      <c r="T201" s="147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48" t="s">
        <v>157</v>
      </c>
      <c r="AT201" s="148" t="s">
        <v>154</v>
      </c>
      <c r="AU201" s="148" t="s">
        <v>79</v>
      </c>
      <c r="AY201" s="19" t="s">
        <v>151</v>
      </c>
      <c r="BE201" s="149">
        <f>IF(N201="základní",J201,0)</f>
        <v>0</v>
      </c>
      <c r="BF201" s="149">
        <f>IF(N201="snížená",J201,0)</f>
        <v>0</v>
      </c>
      <c r="BG201" s="149">
        <f>IF(N201="zákl. přenesená",J201,0)</f>
        <v>0</v>
      </c>
      <c r="BH201" s="149">
        <f>IF(N201="sníž. přenesená",J201,0)</f>
        <v>0</v>
      </c>
      <c r="BI201" s="149">
        <f>IF(N201="nulová",J201,0)</f>
        <v>0</v>
      </c>
      <c r="BJ201" s="19" t="s">
        <v>77</v>
      </c>
      <c r="BK201" s="149">
        <f>ROUND(I201*H201,2)</f>
        <v>0</v>
      </c>
      <c r="BL201" s="19" t="s">
        <v>157</v>
      </c>
      <c r="BM201" s="148" t="s">
        <v>341</v>
      </c>
    </row>
    <row r="202" spans="1:65" s="2" customFormat="1">
      <c r="A202" s="34"/>
      <c r="B202" s="35"/>
      <c r="C202" s="34"/>
      <c r="D202" s="150" t="s">
        <v>159</v>
      </c>
      <c r="E202" s="34"/>
      <c r="F202" s="151" t="s">
        <v>342</v>
      </c>
      <c r="G202" s="34"/>
      <c r="H202" s="34"/>
      <c r="I202" s="152"/>
      <c r="J202" s="34"/>
      <c r="K202" s="34"/>
      <c r="L202" s="35"/>
      <c r="M202" s="153"/>
      <c r="N202" s="154"/>
      <c r="O202" s="55"/>
      <c r="P202" s="55"/>
      <c r="Q202" s="55"/>
      <c r="R202" s="55"/>
      <c r="S202" s="55"/>
      <c r="T202" s="56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9" t="s">
        <v>159</v>
      </c>
      <c r="AU202" s="19" t="s">
        <v>79</v>
      </c>
    </row>
    <row r="203" spans="1:65" s="13" customFormat="1">
      <c r="B203" s="155"/>
      <c r="D203" s="156" t="s">
        <v>161</v>
      </c>
      <c r="E203" s="157" t="s">
        <v>3</v>
      </c>
      <c r="F203" s="158" t="s">
        <v>343</v>
      </c>
      <c r="H203" s="159">
        <v>8.7999999999999995E-2</v>
      </c>
      <c r="I203" s="160"/>
      <c r="L203" s="155"/>
      <c r="M203" s="161"/>
      <c r="N203" s="162"/>
      <c r="O203" s="162"/>
      <c r="P203" s="162"/>
      <c r="Q203" s="162"/>
      <c r="R203" s="162"/>
      <c r="S203" s="162"/>
      <c r="T203" s="163"/>
      <c r="AT203" s="157" t="s">
        <v>161</v>
      </c>
      <c r="AU203" s="157" t="s">
        <v>79</v>
      </c>
      <c r="AV203" s="13" t="s">
        <v>79</v>
      </c>
      <c r="AW203" s="13" t="s">
        <v>31</v>
      </c>
      <c r="AX203" s="13" t="s">
        <v>77</v>
      </c>
      <c r="AY203" s="157" t="s">
        <v>151</v>
      </c>
    </row>
    <row r="204" spans="1:65" s="12" customFormat="1" ht="22.9" customHeight="1">
      <c r="B204" s="123"/>
      <c r="D204" s="124" t="s">
        <v>68</v>
      </c>
      <c r="E204" s="134" t="s">
        <v>203</v>
      </c>
      <c r="F204" s="134" t="s">
        <v>344</v>
      </c>
      <c r="I204" s="126"/>
      <c r="J204" s="135">
        <f>BK204</f>
        <v>0</v>
      </c>
      <c r="L204" s="123"/>
      <c r="M204" s="128"/>
      <c r="N204" s="129"/>
      <c r="O204" s="129"/>
      <c r="P204" s="130">
        <f>SUM(P205:P209)</f>
        <v>0</v>
      </c>
      <c r="Q204" s="129"/>
      <c r="R204" s="130">
        <f>SUM(R205:R209)</f>
        <v>8.283600000000001E-4</v>
      </c>
      <c r="S204" s="129"/>
      <c r="T204" s="131">
        <f>SUM(T205:T209)</f>
        <v>0</v>
      </c>
      <c r="AR204" s="124" t="s">
        <v>77</v>
      </c>
      <c r="AT204" s="132" t="s">
        <v>68</v>
      </c>
      <c r="AU204" s="132" t="s">
        <v>77</v>
      </c>
      <c r="AY204" s="124" t="s">
        <v>151</v>
      </c>
      <c r="BK204" s="133">
        <f>SUM(BK205:BK209)</f>
        <v>0</v>
      </c>
    </row>
    <row r="205" spans="1:65" s="2" customFormat="1" ht="37.9" customHeight="1">
      <c r="A205" s="34"/>
      <c r="B205" s="136"/>
      <c r="C205" s="137" t="s">
        <v>345</v>
      </c>
      <c r="D205" s="137" t="s">
        <v>154</v>
      </c>
      <c r="E205" s="138" t="s">
        <v>346</v>
      </c>
      <c r="F205" s="139" t="s">
        <v>347</v>
      </c>
      <c r="G205" s="140" t="s">
        <v>82</v>
      </c>
      <c r="H205" s="141">
        <v>20.709</v>
      </c>
      <c r="I205" s="142"/>
      <c r="J205" s="143">
        <f>ROUND(I205*H205,2)</f>
        <v>0</v>
      </c>
      <c r="K205" s="139"/>
      <c r="L205" s="35"/>
      <c r="M205" s="144" t="s">
        <v>3</v>
      </c>
      <c r="N205" s="145" t="s">
        <v>40</v>
      </c>
      <c r="O205" s="55"/>
      <c r="P205" s="146">
        <f>O205*H205</f>
        <v>0</v>
      </c>
      <c r="Q205" s="146">
        <v>4.0000000000000003E-5</v>
      </c>
      <c r="R205" s="146">
        <f>Q205*H205</f>
        <v>8.283600000000001E-4</v>
      </c>
      <c r="S205" s="146">
        <v>0</v>
      </c>
      <c r="T205" s="147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48" t="s">
        <v>157</v>
      </c>
      <c r="AT205" s="148" t="s">
        <v>154</v>
      </c>
      <c r="AU205" s="148" t="s">
        <v>79</v>
      </c>
      <c r="AY205" s="19" t="s">
        <v>151</v>
      </c>
      <c r="BE205" s="149">
        <f>IF(N205="základní",J205,0)</f>
        <v>0</v>
      </c>
      <c r="BF205" s="149">
        <f>IF(N205="snížená",J205,0)</f>
        <v>0</v>
      </c>
      <c r="BG205" s="149">
        <f>IF(N205="zákl. přenesená",J205,0)</f>
        <v>0</v>
      </c>
      <c r="BH205" s="149">
        <f>IF(N205="sníž. přenesená",J205,0)</f>
        <v>0</v>
      </c>
      <c r="BI205" s="149">
        <f>IF(N205="nulová",J205,0)</f>
        <v>0</v>
      </c>
      <c r="BJ205" s="19" t="s">
        <v>77</v>
      </c>
      <c r="BK205" s="149">
        <f>ROUND(I205*H205,2)</f>
        <v>0</v>
      </c>
      <c r="BL205" s="19" t="s">
        <v>157</v>
      </c>
      <c r="BM205" s="148" t="s">
        <v>348</v>
      </c>
    </row>
    <row r="206" spans="1:65" s="2" customFormat="1">
      <c r="A206" s="34"/>
      <c r="B206" s="35"/>
      <c r="C206" s="34"/>
      <c r="D206" s="150" t="s">
        <v>159</v>
      </c>
      <c r="E206" s="34"/>
      <c r="F206" s="151" t="s">
        <v>349</v>
      </c>
      <c r="G206" s="34"/>
      <c r="H206" s="34"/>
      <c r="I206" s="152"/>
      <c r="J206" s="34"/>
      <c r="K206" s="34"/>
      <c r="L206" s="35"/>
      <c r="M206" s="153"/>
      <c r="N206" s="154"/>
      <c r="O206" s="55"/>
      <c r="P206" s="55"/>
      <c r="Q206" s="55"/>
      <c r="R206" s="55"/>
      <c r="S206" s="55"/>
      <c r="T206" s="56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9" t="s">
        <v>159</v>
      </c>
      <c r="AU206" s="19" t="s">
        <v>79</v>
      </c>
    </row>
    <row r="207" spans="1:65" s="13" customFormat="1">
      <c r="B207" s="155"/>
      <c r="D207" s="156" t="s">
        <v>161</v>
      </c>
      <c r="E207" s="157" t="s">
        <v>3</v>
      </c>
      <c r="F207" s="158" t="s">
        <v>85</v>
      </c>
      <c r="H207" s="159">
        <v>5.7089999999999996</v>
      </c>
      <c r="I207" s="160"/>
      <c r="L207" s="155"/>
      <c r="M207" s="161"/>
      <c r="N207" s="162"/>
      <c r="O207" s="162"/>
      <c r="P207" s="162"/>
      <c r="Q207" s="162"/>
      <c r="R207" s="162"/>
      <c r="S207" s="162"/>
      <c r="T207" s="163"/>
      <c r="AT207" s="157" t="s">
        <v>161</v>
      </c>
      <c r="AU207" s="157" t="s">
        <v>79</v>
      </c>
      <c r="AV207" s="13" t="s">
        <v>79</v>
      </c>
      <c r="AW207" s="13" t="s">
        <v>31</v>
      </c>
      <c r="AX207" s="13" t="s">
        <v>69</v>
      </c>
      <c r="AY207" s="157" t="s">
        <v>151</v>
      </c>
    </row>
    <row r="208" spans="1:65" s="13" customFormat="1">
      <c r="B208" s="155"/>
      <c r="D208" s="156" t="s">
        <v>161</v>
      </c>
      <c r="E208" s="157" t="s">
        <v>3</v>
      </c>
      <c r="F208" s="158" t="s">
        <v>350</v>
      </c>
      <c r="H208" s="159">
        <v>15</v>
      </c>
      <c r="I208" s="160"/>
      <c r="L208" s="155"/>
      <c r="M208" s="161"/>
      <c r="N208" s="162"/>
      <c r="O208" s="162"/>
      <c r="P208" s="162"/>
      <c r="Q208" s="162"/>
      <c r="R208" s="162"/>
      <c r="S208" s="162"/>
      <c r="T208" s="163"/>
      <c r="AT208" s="157" t="s">
        <v>161</v>
      </c>
      <c r="AU208" s="157" t="s">
        <v>79</v>
      </c>
      <c r="AV208" s="13" t="s">
        <v>79</v>
      </c>
      <c r="AW208" s="13" t="s">
        <v>31</v>
      </c>
      <c r="AX208" s="13" t="s">
        <v>69</v>
      </c>
      <c r="AY208" s="157" t="s">
        <v>151</v>
      </c>
    </row>
    <row r="209" spans="1:65" s="15" customFormat="1">
      <c r="B209" s="171"/>
      <c r="D209" s="156" t="s">
        <v>161</v>
      </c>
      <c r="E209" s="172" t="s">
        <v>3</v>
      </c>
      <c r="F209" s="173" t="s">
        <v>276</v>
      </c>
      <c r="H209" s="174">
        <v>20.709</v>
      </c>
      <c r="I209" s="175"/>
      <c r="L209" s="171"/>
      <c r="M209" s="176"/>
      <c r="N209" s="177"/>
      <c r="O209" s="177"/>
      <c r="P209" s="177"/>
      <c r="Q209" s="177"/>
      <c r="R209" s="177"/>
      <c r="S209" s="177"/>
      <c r="T209" s="178"/>
      <c r="AT209" s="172" t="s">
        <v>161</v>
      </c>
      <c r="AU209" s="172" t="s">
        <v>79</v>
      </c>
      <c r="AV209" s="15" t="s">
        <v>157</v>
      </c>
      <c r="AW209" s="15" t="s">
        <v>31</v>
      </c>
      <c r="AX209" s="15" t="s">
        <v>77</v>
      </c>
      <c r="AY209" s="172" t="s">
        <v>151</v>
      </c>
    </row>
    <row r="210" spans="1:65" s="12" customFormat="1" ht="22.9" customHeight="1">
      <c r="B210" s="123"/>
      <c r="D210" s="124" t="s">
        <v>68</v>
      </c>
      <c r="E210" s="134" t="s">
        <v>351</v>
      </c>
      <c r="F210" s="134" t="s">
        <v>352</v>
      </c>
      <c r="I210" s="126"/>
      <c r="J210" s="135">
        <f>BK210</f>
        <v>0</v>
      </c>
      <c r="L210" s="123"/>
      <c r="M210" s="128"/>
      <c r="N210" s="129"/>
      <c r="O210" s="129"/>
      <c r="P210" s="130">
        <f>SUM(P211:P213)</f>
        <v>0</v>
      </c>
      <c r="Q210" s="129"/>
      <c r="R210" s="130">
        <f>SUM(R211:R213)</f>
        <v>7.421699999999999E-4</v>
      </c>
      <c r="S210" s="129"/>
      <c r="T210" s="131">
        <f>SUM(T211:T213)</f>
        <v>0</v>
      </c>
      <c r="AR210" s="124" t="s">
        <v>77</v>
      </c>
      <c r="AT210" s="132" t="s">
        <v>68</v>
      </c>
      <c r="AU210" s="132" t="s">
        <v>77</v>
      </c>
      <c r="AY210" s="124" t="s">
        <v>151</v>
      </c>
      <c r="BK210" s="133">
        <f>SUM(BK211:BK213)</f>
        <v>0</v>
      </c>
    </row>
    <row r="211" spans="1:65" s="2" customFormat="1" ht="37.9" customHeight="1">
      <c r="A211" s="34"/>
      <c r="B211" s="136"/>
      <c r="C211" s="137" t="s">
        <v>353</v>
      </c>
      <c r="D211" s="137" t="s">
        <v>154</v>
      </c>
      <c r="E211" s="138" t="s">
        <v>354</v>
      </c>
      <c r="F211" s="139" t="s">
        <v>355</v>
      </c>
      <c r="G211" s="140" t="s">
        <v>82</v>
      </c>
      <c r="H211" s="141">
        <v>5.7089999999999996</v>
      </c>
      <c r="I211" s="142"/>
      <c r="J211" s="143">
        <f>ROUND(I211*H211,2)</f>
        <v>0</v>
      </c>
      <c r="K211" s="139"/>
      <c r="L211" s="35"/>
      <c r="M211" s="144" t="s">
        <v>3</v>
      </c>
      <c r="N211" s="145" t="s">
        <v>40</v>
      </c>
      <c r="O211" s="55"/>
      <c r="P211" s="146">
        <f>O211*H211</f>
        <v>0</v>
      </c>
      <c r="Q211" s="146">
        <v>1.2999999999999999E-4</v>
      </c>
      <c r="R211" s="146">
        <f>Q211*H211</f>
        <v>7.421699999999999E-4</v>
      </c>
      <c r="S211" s="146">
        <v>0</v>
      </c>
      <c r="T211" s="147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48" t="s">
        <v>157</v>
      </c>
      <c r="AT211" s="148" t="s">
        <v>154</v>
      </c>
      <c r="AU211" s="148" t="s">
        <v>79</v>
      </c>
      <c r="AY211" s="19" t="s">
        <v>151</v>
      </c>
      <c r="BE211" s="149">
        <f>IF(N211="základní",J211,0)</f>
        <v>0</v>
      </c>
      <c r="BF211" s="149">
        <f>IF(N211="snížená",J211,0)</f>
        <v>0</v>
      </c>
      <c r="BG211" s="149">
        <f>IF(N211="zákl. přenesená",J211,0)</f>
        <v>0</v>
      </c>
      <c r="BH211" s="149">
        <f>IF(N211="sníž. přenesená",J211,0)</f>
        <v>0</v>
      </c>
      <c r="BI211" s="149">
        <f>IF(N211="nulová",J211,0)</f>
        <v>0</v>
      </c>
      <c r="BJ211" s="19" t="s">
        <v>77</v>
      </c>
      <c r="BK211" s="149">
        <f>ROUND(I211*H211,2)</f>
        <v>0</v>
      </c>
      <c r="BL211" s="19" t="s">
        <v>157</v>
      </c>
      <c r="BM211" s="148" t="s">
        <v>356</v>
      </c>
    </row>
    <row r="212" spans="1:65" s="2" customFormat="1">
      <c r="A212" s="34"/>
      <c r="B212" s="35"/>
      <c r="C212" s="34"/>
      <c r="D212" s="150" t="s">
        <v>159</v>
      </c>
      <c r="E212" s="34"/>
      <c r="F212" s="151" t="s">
        <v>357</v>
      </c>
      <c r="G212" s="34"/>
      <c r="H212" s="34"/>
      <c r="I212" s="152"/>
      <c r="J212" s="34"/>
      <c r="K212" s="34"/>
      <c r="L212" s="35"/>
      <c r="M212" s="153"/>
      <c r="N212" s="154"/>
      <c r="O212" s="55"/>
      <c r="P212" s="55"/>
      <c r="Q212" s="55"/>
      <c r="R212" s="55"/>
      <c r="S212" s="55"/>
      <c r="T212" s="56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9" t="s">
        <v>159</v>
      </c>
      <c r="AU212" s="19" t="s">
        <v>79</v>
      </c>
    </row>
    <row r="213" spans="1:65" s="13" customFormat="1">
      <c r="B213" s="155"/>
      <c r="D213" s="156" t="s">
        <v>161</v>
      </c>
      <c r="E213" s="157" t="s">
        <v>3</v>
      </c>
      <c r="F213" s="158" t="s">
        <v>85</v>
      </c>
      <c r="H213" s="159">
        <v>5.7089999999999996</v>
      </c>
      <c r="I213" s="160"/>
      <c r="L213" s="155"/>
      <c r="M213" s="161"/>
      <c r="N213" s="162"/>
      <c r="O213" s="162"/>
      <c r="P213" s="162"/>
      <c r="Q213" s="162"/>
      <c r="R213" s="162"/>
      <c r="S213" s="162"/>
      <c r="T213" s="163"/>
      <c r="AT213" s="157" t="s">
        <v>161</v>
      </c>
      <c r="AU213" s="157" t="s">
        <v>79</v>
      </c>
      <c r="AV213" s="13" t="s">
        <v>79</v>
      </c>
      <c r="AW213" s="13" t="s">
        <v>31</v>
      </c>
      <c r="AX213" s="13" t="s">
        <v>77</v>
      </c>
      <c r="AY213" s="157" t="s">
        <v>151</v>
      </c>
    </row>
    <row r="214" spans="1:65" s="12" customFormat="1" ht="22.9" customHeight="1">
      <c r="B214" s="123"/>
      <c r="D214" s="124" t="s">
        <v>68</v>
      </c>
      <c r="E214" s="134" t="s">
        <v>358</v>
      </c>
      <c r="F214" s="134" t="s">
        <v>359</v>
      </c>
      <c r="I214" s="126"/>
      <c r="J214" s="135">
        <f>BK214</f>
        <v>0</v>
      </c>
      <c r="L214" s="123"/>
      <c r="M214" s="128"/>
      <c r="N214" s="129"/>
      <c r="O214" s="129"/>
      <c r="P214" s="130">
        <f>SUM(P215:P216)</f>
        <v>0</v>
      </c>
      <c r="Q214" s="129"/>
      <c r="R214" s="130">
        <f>SUM(R215:R216)</f>
        <v>0</v>
      </c>
      <c r="S214" s="129"/>
      <c r="T214" s="131">
        <f>SUM(T215:T216)</f>
        <v>0</v>
      </c>
      <c r="AR214" s="124" t="s">
        <v>77</v>
      </c>
      <c r="AT214" s="132" t="s">
        <v>68</v>
      </c>
      <c r="AU214" s="132" t="s">
        <v>77</v>
      </c>
      <c r="AY214" s="124" t="s">
        <v>151</v>
      </c>
      <c r="BK214" s="133">
        <f>SUM(BK215:BK216)</f>
        <v>0</v>
      </c>
    </row>
    <row r="215" spans="1:65" s="2" customFormat="1" ht="62.65" customHeight="1">
      <c r="A215" s="34"/>
      <c r="B215" s="136"/>
      <c r="C215" s="137" t="s">
        <v>360</v>
      </c>
      <c r="D215" s="137" t="s">
        <v>154</v>
      </c>
      <c r="E215" s="138" t="s">
        <v>361</v>
      </c>
      <c r="F215" s="139" t="s">
        <v>362</v>
      </c>
      <c r="G215" s="140" t="s">
        <v>302</v>
      </c>
      <c r="H215" s="141">
        <v>0.59299999999999997</v>
      </c>
      <c r="I215" s="142"/>
      <c r="J215" s="143">
        <f>ROUND(I215*H215,2)</f>
        <v>0</v>
      </c>
      <c r="K215" s="139"/>
      <c r="L215" s="35"/>
      <c r="M215" s="144" t="s">
        <v>3</v>
      </c>
      <c r="N215" s="145" t="s">
        <v>40</v>
      </c>
      <c r="O215" s="55"/>
      <c r="P215" s="146">
        <f>O215*H215</f>
        <v>0</v>
      </c>
      <c r="Q215" s="146">
        <v>0</v>
      </c>
      <c r="R215" s="146">
        <f>Q215*H215</f>
        <v>0</v>
      </c>
      <c r="S215" s="146">
        <v>0</v>
      </c>
      <c r="T215" s="147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48" t="s">
        <v>157</v>
      </c>
      <c r="AT215" s="148" t="s">
        <v>154</v>
      </c>
      <c r="AU215" s="148" t="s">
        <v>79</v>
      </c>
      <c r="AY215" s="19" t="s">
        <v>151</v>
      </c>
      <c r="BE215" s="149">
        <f>IF(N215="základní",J215,0)</f>
        <v>0</v>
      </c>
      <c r="BF215" s="149">
        <f>IF(N215="snížená",J215,0)</f>
        <v>0</v>
      </c>
      <c r="BG215" s="149">
        <f>IF(N215="zákl. přenesená",J215,0)</f>
        <v>0</v>
      </c>
      <c r="BH215" s="149">
        <f>IF(N215="sníž. přenesená",J215,0)</f>
        <v>0</v>
      </c>
      <c r="BI215" s="149">
        <f>IF(N215="nulová",J215,0)</f>
        <v>0</v>
      </c>
      <c r="BJ215" s="19" t="s">
        <v>77</v>
      </c>
      <c r="BK215" s="149">
        <f>ROUND(I215*H215,2)</f>
        <v>0</v>
      </c>
      <c r="BL215" s="19" t="s">
        <v>157</v>
      </c>
      <c r="BM215" s="148" t="s">
        <v>363</v>
      </c>
    </row>
    <row r="216" spans="1:65" s="2" customFormat="1">
      <c r="A216" s="34"/>
      <c r="B216" s="35"/>
      <c r="C216" s="34"/>
      <c r="D216" s="150" t="s">
        <v>159</v>
      </c>
      <c r="E216" s="34"/>
      <c r="F216" s="151" t="s">
        <v>364</v>
      </c>
      <c r="G216" s="34"/>
      <c r="H216" s="34"/>
      <c r="I216" s="152"/>
      <c r="J216" s="34"/>
      <c r="K216" s="34"/>
      <c r="L216" s="35"/>
      <c r="M216" s="153"/>
      <c r="N216" s="154"/>
      <c r="O216" s="55"/>
      <c r="P216" s="55"/>
      <c r="Q216" s="55"/>
      <c r="R216" s="55"/>
      <c r="S216" s="55"/>
      <c r="T216" s="56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9" t="s">
        <v>159</v>
      </c>
      <c r="AU216" s="19" t="s">
        <v>79</v>
      </c>
    </row>
    <row r="217" spans="1:65" s="12" customFormat="1" ht="25.9" customHeight="1">
      <c r="B217" s="123"/>
      <c r="D217" s="124" t="s">
        <v>68</v>
      </c>
      <c r="E217" s="125" t="s">
        <v>365</v>
      </c>
      <c r="F217" s="125" t="s">
        <v>366</v>
      </c>
      <c r="I217" s="126"/>
      <c r="J217" s="127">
        <f>BK217</f>
        <v>0</v>
      </c>
      <c r="L217" s="123"/>
      <c r="M217" s="128"/>
      <c r="N217" s="129"/>
      <c r="O217" s="129"/>
      <c r="P217" s="130">
        <f>P218+P232+P250+P283+P292+P299+P321+P333+P372+P412</f>
        <v>0</v>
      </c>
      <c r="Q217" s="129"/>
      <c r="R217" s="130">
        <f>R218+R232+R250+R283+R292+R299+R321+R333+R372+R412</f>
        <v>1.4159037963000001</v>
      </c>
      <c r="S217" s="129"/>
      <c r="T217" s="131">
        <f>T218+T232+T250+T283+T292+T299+T321+T333+T372+T412</f>
        <v>0</v>
      </c>
      <c r="AR217" s="124" t="s">
        <v>79</v>
      </c>
      <c r="AT217" s="132" t="s">
        <v>68</v>
      </c>
      <c r="AU217" s="132" t="s">
        <v>69</v>
      </c>
      <c r="AY217" s="124" t="s">
        <v>151</v>
      </c>
      <c r="BK217" s="133">
        <f>BK218+BK232+BK250+BK283+BK292+BK299+BK321+BK333+BK372+BK412</f>
        <v>0</v>
      </c>
    </row>
    <row r="218" spans="1:65" s="12" customFormat="1" ht="22.9" customHeight="1">
      <c r="B218" s="123"/>
      <c r="D218" s="124" t="s">
        <v>68</v>
      </c>
      <c r="E218" s="134" t="s">
        <v>367</v>
      </c>
      <c r="F218" s="134" t="s">
        <v>368</v>
      </c>
      <c r="I218" s="126"/>
      <c r="J218" s="135">
        <f>BK218</f>
        <v>0</v>
      </c>
      <c r="L218" s="123"/>
      <c r="M218" s="128"/>
      <c r="N218" s="129"/>
      <c r="O218" s="129"/>
      <c r="P218" s="130">
        <f>SUM(P219:P231)</f>
        <v>0</v>
      </c>
      <c r="Q218" s="129"/>
      <c r="R218" s="130">
        <f>SUM(R219:R231)</f>
        <v>6.9240999999999999E-3</v>
      </c>
      <c r="S218" s="129"/>
      <c r="T218" s="131">
        <f>SUM(T219:T231)</f>
        <v>0</v>
      </c>
      <c r="AR218" s="124" t="s">
        <v>79</v>
      </c>
      <c r="AT218" s="132" t="s">
        <v>68</v>
      </c>
      <c r="AU218" s="132" t="s">
        <v>77</v>
      </c>
      <c r="AY218" s="124" t="s">
        <v>151</v>
      </c>
      <c r="BK218" s="133">
        <f>SUM(BK219:BK231)</f>
        <v>0</v>
      </c>
    </row>
    <row r="219" spans="1:65" s="2" customFormat="1" ht="49.15" customHeight="1">
      <c r="A219" s="34"/>
      <c r="B219" s="136"/>
      <c r="C219" s="137" t="s">
        <v>369</v>
      </c>
      <c r="D219" s="137" t="s">
        <v>154</v>
      </c>
      <c r="E219" s="138" t="s">
        <v>370</v>
      </c>
      <c r="F219" s="139" t="s">
        <v>371</v>
      </c>
      <c r="G219" s="140" t="s">
        <v>302</v>
      </c>
      <c r="H219" s="141">
        <v>7.0000000000000001E-3</v>
      </c>
      <c r="I219" s="142"/>
      <c r="J219" s="143">
        <f>ROUND(I219*H219,2)</f>
        <v>0</v>
      </c>
      <c r="K219" s="139"/>
      <c r="L219" s="35"/>
      <c r="M219" s="144" t="s">
        <v>3</v>
      </c>
      <c r="N219" s="145" t="s">
        <v>40</v>
      </c>
      <c r="O219" s="55"/>
      <c r="P219" s="146">
        <f>O219*H219</f>
        <v>0</v>
      </c>
      <c r="Q219" s="146">
        <v>0</v>
      </c>
      <c r="R219" s="146">
        <f>Q219*H219</f>
        <v>0</v>
      </c>
      <c r="S219" s="146">
        <v>0</v>
      </c>
      <c r="T219" s="147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48" t="s">
        <v>189</v>
      </c>
      <c r="AT219" s="148" t="s">
        <v>154</v>
      </c>
      <c r="AU219" s="148" t="s">
        <v>79</v>
      </c>
      <c r="AY219" s="19" t="s">
        <v>151</v>
      </c>
      <c r="BE219" s="149">
        <f>IF(N219="základní",J219,0)</f>
        <v>0</v>
      </c>
      <c r="BF219" s="149">
        <f>IF(N219="snížená",J219,0)</f>
        <v>0</v>
      </c>
      <c r="BG219" s="149">
        <f>IF(N219="zákl. přenesená",J219,0)</f>
        <v>0</v>
      </c>
      <c r="BH219" s="149">
        <f>IF(N219="sníž. přenesená",J219,0)</f>
        <v>0</v>
      </c>
      <c r="BI219" s="149">
        <f>IF(N219="nulová",J219,0)</f>
        <v>0</v>
      </c>
      <c r="BJ219" s="19" t="s">
        <v>77</v>
      </c>
      <c r="BK219" s="149">
        <f>ROUND(I219*H219,2)</f>
        <v>0</v>
      </c>
      <c r="BL219" s="19" t="s">
        <v>189</v>
      </c>
      <c r="BM219" s="148" t="s">
        <v>372</v>
      </c>
    </row>
    <row r="220" spans="1:65" s="2" customFormat="1">
      <c r="A220" s="34"/>
      <c r="B220" s="35"/>
      <c r="C220" s="34"/>
      <c r="D220" s="150" t="s">
        <v>159</v>
      </c>
      <c r="E220" s="34"/>
      <c r="F220" s="151" t="s">
        <v>373</v>
      </c>
      <c r="G220" s="34"/>
      <c r="H220" s="34"/>
      <c r="I220" s="152"/>
      <c r="J220" s="34"/>
      <c r="K220" s="34"/>
      <c r="L220" s="35"/>
      <c r="M220" s="153"/>
      <c r="N220" s="154"/>
      <c r="O220" s="55"/>
      <c r="P220" s="55"/>
      <c r="Q220" s="55"/>
      <c r="R220" s="55"/>
      <c r="S220" s="55"/>
      <c r="T220" s="56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19" t="s">
        <v>159</v>
      </c>
      <c r="AU220" s="19" t="s">
        <v>79</v>
      </c>
    </row>
    <row r="221" spans="1:65" s="2" customFormat="1" ht="21.75" customHeight="1">
      <c r="A221" s="34"/>
      <c r="B221" s="136"/>
      <c r="C221" s="137" t="s">
        <v>374</v>
      </c>
      <c r="D221" s="137" t="s">
        <v>154</v>
      </c>
      <c r="E221" s="138" t="s">
        <v>375</v>
      </c>
      <c r="F221" s="139" t="s">
        <v>376</v>
      </c>
      <c r="G221" s="140" t="s">
        <v>180</v>
      </c>
      <c r="H221" s="141">
        <v>4</v>
      </c>
      <c r="I221" s="142"/>
      <c r="J221" s="143">
        <f>ROUND(I221*H221,2)</f>
        <v>0</v>
      </c>
      <c r="K221" s="139"/>
      <c r="L221" s="35"/>
      <c r="M221" s="144" t="s">
        <v>3</v>
      </c>
      <c r="N221" s="145" t="s">
        <v>40</v>
      </c>
      <c r="O221" s="55"/>
      <c r="P221" s="146">
        <f>O221*H221</f>
        <v>0</v>
      </c>
      <c r="Q221" s="146">
        <v>4.7649999999999998E-4</v>
      </c>
      <c r="R221" s="146">
        <f>Q221*H221</f>
        <v>1.9059999999999999E-3</v>
      </c>
      <c r="S221" s="146">
        <v>0</v>
      </c>
      <c r="T221" s="147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48" t="s">
        <v>189</v>
      </c>
      <c r="AT221" s="148" t="s">
        <v>154</v>
      </c>
      <c r="AU221" s="148" t="s">
        <v>79</v>
      </c>
      <c r="AY221" s="19" t="s">
        <v>151</v>
      </c>
      <c r="BE221" s="149">
        <f>IF(N221="základní",J221,0)</f>
        <v>0</v>
      </c>
      <c r="BF221" s="149">
        <f>IF(N221="snížená",J221,0)</f>
        <v>0</v>
      </c>
      <c r="BG221" s="149">
        <f>IF(N221="zákl. přenesená",J221,0)</f>
        <v>0</v>
      </c>
      <c r="BH221" s="149">
        <f>IF(N221="sníž. přenesená",J221,0)</f>
        <v>0</v>
      </c>
      <c r="BI221" s="149">
        <f>IF(N221="nulová",J221,0)</f>
        <v>0</v>
      </c>
      <c r="BJ221" s="19" t="s">
        <v>77</v>
      </c>
      <c r="BK221" s="149">
        <f>ROUND(I221*H221,2)</f>
        <v>0</v>
      </c>
      <c r="BL221" s="19" t="s">
        <v>189</v>
      </c>
      <c r="BM221" s="148" t="s">
        <v>377</v>
      </c>
    </row>
    <row r="222" spans="1:65" s="2" customFormat="1">
      <c r="A222" s="34"/>
      <c r="B222" s="35"/>
      <c r="C222" s="34"/>
      <c r="D222" s="150" t="s">
        <v>159</v>
      </c>
      <c r="E222" s="34"/>
      <c r="F222" s="151" t="s">
        <v>378</v>
      </c>
      <c r="G222" s="34"/>
      <c r="H222" s="34"/>
      <c r="I222" s="152"/>
      <c r="J222" s="34"/>
      <c r="K222" s="34"/>
      <c r="L222" s="35"/>
      <c r="M222" s="153"/>
      <c r="N222" s="154"/>
      <c r="O222" s="55"/>
      <c r="P222" s="55"/>
      <c r="Q222" s="55"/>
      <c r="R222" s="55"/>
      <c r="S222" s="55"/>
      <c r="T222" s="56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9" t="s">
        <v>159</v>
      </c>
      <c r="AU222" s="19" t="s">
        <v>79</v>
      </c>
    </row>
    <row r="223" spans="1:65" s="2" customFormat="1" ht="21.75" customHeight="1">
      <c r="A223" s="34"/>
      <c r="B223" s="136"/>
      <c r="C223" s="137" t="s">
        <v>379</v>
      </c>
      <c r="D223" s="137" t="s">
        <v>154</v>
      </c>
      <c r="E223" s="138" t="s">
        <v>380</v>
      </c>
      <c r="F223" s="139" t="s">
        <v>381</v>
      </c>
      <c r="G223" s="140" t="s">
        <v>180</v>
      </c>
      <c r="H223" s="141">
        <v>0.5</v>
      </c>
      <c r="I223" s="142"/>
      <c r="J223" s="143">
        <f>ROUND(I223*H223,2)</f>
        <v>0</v>
      </c>
      <c r="K223" s="139"/>
      <c r="L223" s="35"/>
      <c r="M223" s="144" t="s">
        <v>3</v>
      </c>
      <c r="N223" s="145" t="s">
        <v>40</v>
      </c>
      <c r="O223" s="55"/>
      <c r="P223" s="146">
        <f>O223*H223</f>
        <v>0</v>
      </c>
      <c r="Q223" s="146">
        <v>2.2361999999999998E-3</v>
      </c>
      <c r="R223" s="146">
        <f>Q223*H223</f>
        <v>1.1180999999999999E-3</v>
      </c>
      <c r="S223" s="146">
        <v>0</v>
      </c>
      <c r="T223" s="147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48" t="s">
        <v>189</v>
      </c>
      <c r="AT223" s="148" t="s">
        <v>154</v>
      </c>
      <c r="AU223" s="148" t="s">
        <v>79</v>
      </c>
      <c r="AY223" s="19" t="s">
        <v>151</v>
      </c>
      <c r="BE223" s="149">
        <f>IF(N223="základní",J223,0)</f>
        <v>0</v>
      </c>
      <c r="BF223" s="149">
        <f>IF(N223="snížená",J223,0)</f>
        <v>0</v>
      </c>
      <c r="BG223" s="149">
        <f>IF(N223="zákl. přenesená",J223,0)</f>
        <v>0</v>
      </c>
      <c r="BH223" s="149">
        <f>IF(N223="sníž. přenesená",J223,0)</f>
        <v>0</v>
      </c>
      <c r="BI223" s="149">
        <f>IF(N223="nulová",J223,0)</f>
        <v>0</v>
      </c>
      <c r="BJ223" s="19" t="s">
        <v>77</v>
      </c>
      <c r="BK223" s="149">
        <f>ROUND(I223*H223,2)</f>
        <v>0</v>
      </c>
      <c r="BL223" s="19" t="s">
        <v>189</v>
      </c>
      <c r="BM223" s="148" t="s">
        <v>382</v>
      </c>
    </row>
    <row r="224" spans="1:65" s="2" customFormat="1">
      <c r="A224" s="34"/>
      <c r="B224" s="35"/>
      <c r="C224" s="34"/>
      <c r="D224" s="150" t="s">
        <v>159</v>
      </c>
      <c r="E224" s="34"/>
      <c r="F224" s="151" t="s">
        <v>383</v>
      </c>
      <c r="G224" s="34"/>
      <c r="H224" s="34"/>
      <c r="I224" s="152"/>
      <c r="J224" s="34"/>
      <c r="K224" s="34"/>
      <c r="L224" s="35"/>
      <c r="M224" s="153"/>
      <c r="N224" s="154"/>
      <c r="O224" s="55"/>
      <c r="P224" s="55"/>
      <c r="Q224" s="55"/>
      <c r="R224" s="55"/>
      <c r="S224" s="55"/>
      <c r="T224" s="56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9" t="s">
        <v>159</v>
      </c>
      <c r="AU224" s="19" t="s">
        <v>79</v>
      </c>
    </row>
    <row r="225" spans="1:65" s="2" customFormat="1" ht="24.2" customHeight="1">
      <c r="A225" s="34"/>
      <c r="B225" s="136"/>
      <c r="C225" s="137" t="s">
        <v>384</v>
      </c>
      <c r="D225" s="137" t="s">
        <v>154</v>
      </c>
      <c r="E225" s="138" t="s">
        <v>385</v>
      </c>
      <c r="F225" s="139" t="s">
        <v>386</v>
      </c>
      <c r="G225" s="140" t="s">
        <v>188</v>
      </c>
      <c r="H225" s="141">
        <v>2</v>
      </c>
      <c r="I225" s="142"/>
      <c r="J225" s="143">
        <f>ROUND(I225*H225,2)</f>
        <v>0</v>
      </c>
      <c r="K225" s="139"/>
      <c r="L225" s="35"/>
      <c r="M225" s="144" t="s">
        <v>3</v>
      </c>
      <c r="N225" s="145" t="s">
        <v>40</v>
      </c>
      <c r="O225" s="55"/>
      <c r="P225" s="146">
        <f>O225*H225</f>
        <v>0</v>
      </c>
      <c r="Q225" s="146">
        <v>0</v>
      </c>
      <c r="R225" s="146">
        <f>Q225*H225</f>
        <v>0</v>
      </c>
      <c r="S225" s="146">
        <v>0</v>
      </c>
      <c r="T225" s="147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48" t="s">
        <v>189</v>
      </c>
      <c r="AT225" s="148" t="s">
        <v>154</v>
      </c>
      <c r="AU225" s="148" t="s">
        <v>79</v>
      </c>
      <c r="AY225" s="19" t="s">
        <v>151</v>
      </c>
      <c r="BE225" s="149">
        <f>IF(N225="základní",J225,0)</f>
        <v>0</v>
      </c>
      <c r="BF225" s="149">
        <f>IF(N225="snížená",J225,0)</f>
        <v>0</v>
      </c>
      <c r="BG225" s="149">
        <f>IF(N225="zákl. přenesená",J225,0)</f>
        <v>0</v>
      </c>
      <c r="BH225" s="149">
        <f>IF(N225="sníž. přenesená",J225,0)</f>
        <v>0</v>
      </c>
      <c r="BI225" s="149">
        <f>IF(N225="nulová",J225,0)</f>
        <v>0</v>
      </c>
      <c r="BJ225" s="19" t="s">
        <v>77</v>
      </c>
      <c r="BK225" s="149">
        <f>ROUND(I225*H225,2)</f>
        <v>0</v>
      </c>
      <c r="BL225" s="19" t="s">
        <v>189</v>
      </c>
      <c r="BM225" s="148" t="s">
        <v>387</v>
      </c>
    </row>
    <row r="226" spans="1:65" s="2" customFormat="1">
      <c r="A226" s="34"/>
      <c r="B226" s="35"/>
      <c r="C226" s="34"/>
      <c r="D226" s="150" t="s">
        <v>159</v>
      </c>
      <c r="E226" s="34"/>
      <c r="F226" s="151" t="s">
        <v>388</v>
      </c>
      <c r="G226" s="34"/>
      <c r="H226" s="34"/>
      <c r="I226" s="152"/>
      <c r="J226" s="34"/>
      <c r="K226" s="34"/>
      <c r="L226" s="35"/>
      <c r="M226" s="153"/>
      <c r="N226" s="154"/>
      <c r="O226" s="55"/>
      <c r="P226" s="55"/>
      <c r="Q226" s="55"/>
      <c r="R226" s="55"/>
      <c r="S226" s="55"/>
      <c r="T226" s="56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19" t="s">
        <v>159</v>
      </c>
      <c r="AU226" s="19" t="s">
        <v>79</v>
      </c>
    </row>
    <row r="227" spans="1:65" s="2" customFormat="1" ht="24.2" customHeight="1">
      <c r="A227" s="34"/>
      <c r="B227" s="136"/>
      <c r="C227" s="137" t="s">
        <v>389</v>
      </c>
      <c r="D227" s="137" t="s">
        <v>154</v>
      </c>
      <c r="E227" s="138" t="s">
        <v>390</v>
      </c>
      <c r="F227" s="139" t="s">
        <v>391</v>
      </c>
      <c r="G227" s="140" t="s">
        <v>188</v>
      </c>
      <c r="H227" s="141">
        <v>1</v>
      </c>
      <c r="I227" s="142"/>
      <c r="J227" s="143">
        <f>ROUND(I227*H227,2)</f>
        <v>0</v>
      </c>
      <c r="K227" s="139"/>
      <c r="L227" s="35"/>
      <c r="M227" s="144" t="s">
        <v>3</v>
      </c>
      <c r="N227" s="145" t="s">
        <v>40</v>
      </c>
      <c r="O227" s="55"/>
      <c r="P227" s="146">
        <f>O227*H227</f>
        <v>0</v>
      </c>
      <c r="Q227" s="146">
        <v>0</v>
      </c>
      <c r="R227" s="146">
        <f>Q227*H227</f>
        <v>0</v>
      </c>
      <c r="S227" s="146">
        <v>0</v>
      </c>
      <c r="T227" s="147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48" t="s">
        <v>189</v>
      </c>
      <c r="AT227" s="148" t="s">
        <v>154</v>
      </c>
      <c r="AU227" s="148" t="s">
        <v>79</v>
      </c>
      <c r="AY227" s="19" t="s">
        <v>151</v>
      </c>
      <c r="BE227" s="149">
        <f>IF(N227="základní",J227,0)</f>
        <v>0</v>
      </c>
      <c r="BF227" s="149">
        <f>IF(N227="snížená",J227,0)</f>
        <v>0</v>
      </c>
      <c r="BG227" s="149">
        <f>IF(N227="zákl. přenesená",J227,0)</f>
        <v>0</v>
      </c>
      <c r="BH227" s="149">
        <f>IF(N227="sníž. přenesená",J227,0)</f>
        <v>0</v>
      </c>
      <c r="BI227" s="149">
        <f>IF(N227="nulová",J227,0)</f>
        <v>0</v>
      </c>
      <c r="BJ227" s="19" t="s">
        <v>77</v>
      </c>
      <c r="BK227" s="149">
        <f>ROUND(I227*H227,2)</f>
        <v>0</v>
      </c>
      <c r="BL227" s="19" t="s">
        <v>189</v>
      </c>
      <c r="BM227" s="148" t="s">
        <v>392</v>
      </c>
    </row>
    <row r="228" spans="1:65" s="2" customFormat="1">
      <c r="A228" s="34"/>
      <c r="B228" s="35"/>
      <c r="C228" s="34"/>
      <c r="D228" s="150" t="s">
        <v>159</v>
      </c>
      <c r="E228" s="34"/>
      <c r="F228" s="151" t="s">
        <v>393</v>
      </c>
      <c r="G228" s="34"/>
      <c r="H228" s="34"/>
      <c r="I228" s="152"/>
      <c r="J228" s="34"/>
      <c r="K228" s="34"/>
      <c r="L228" s="35"/>
      <c r="M228" s="153"/>
      <c r="N228" s="154"/>
      <c r="O228" s="55"/>
      <c r="P228" s="55"/>
      <c r="Q228" s="55"/>
      <c r="R228" s="55"/>
      <c r="S228" s="55"/>
      <c r="T228" s="56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T228" s="19" t="s">
        <v>159</v>
      </c>
      <c r="AU228" s="19" t="s">
        <v>79</v>
      </c>
    </row>
    <row r="229" spans="1:65" s="2" customFormat="1" ht="24.2" customHeight="1">
      <c r="A229" s="34"/>
      <c r="B229" s="136"/>
      <c r="C229" s="137" t="s">
        <v>394</v>
      </c>
      <c r="D229" s="137" t="s">
        <v>154</v>
      </c>
      <c r="E229" s="138" t="s">
        <v>395</v>
      </c>
      <c r="F229" s="139" t="s">
        <v>396</v>
      </c>
      <c r="G229" s="140" t="s">
        <v>188</v>
      </c>
      <c r="H229" s="141">
        <v>1</v>
      </c>
      <c r="I229" s="142"/>
      <c r="J229" s="143">
        <f>ROUND(I229*H229,2)</f>
        <v>0</v>
      </c>
      <c r="K229" s="139"/>
      <c r="L229" s="35"/>
      <c r="M229" s="144" t="s">
        <v>3</v>
      </c>
      <c r="N229" s="145" t="s">
        <v>40</v>
      </c>
      <c r="O229" s="55"/>
      <c r="P229" s="146">
        <f>O229*H229</f>
        <v>0</v>
      </c>
      <c r="Q229" s="146">
        <v>3.8999999999999998E-3</v>
      </c>
      <c r="R229" s="146">
        <f>Q229*H229</f>
        <v>3.8999999999999998E-3</v>
      </c>
      <c r="S229" s="146">
        <v>0</v>
      </c>
      <c r="T229" s="147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48" t="s">
        <v>189</v>
      </c>
      <c r="AT229" s="148" t="s">
        <v>154</v>
      </c>
      <c r="AU229" s="148" t="s">
        <v>79</v>
      </c>
      <c r="AY229" s="19" t="s">
        <v>151</v>
      </c>
      <c r="BE229" s="149">
        <f>IF(N229="základní",J229,0)</f>
        <v>0</v>
      </c>
      <c r="BF229" s="149">
        <f>IF(N229="snížená",J229,0)</f>
        <v>0</v>
      </c>
      <c r="BG229" s="149">
        <f>IF(N229="zákl. přenesená",J229,0)</f>
        <v>0</v>
      </c>
      <c r="BH229" s="149">
        <f>IF(N229="sníž. přenesená",J229,0)</f>
        <v>0</v>
      </c>
      <c r="BI229" s="149">
        <f>IF(N229="nulová",J229,0)</f>
        <v>0</v>
      </c>
      <c r="BJ229" s="19" t="s">
        <v>77</v>
      </c>
      <c r="BK229" s="149">
        <f>ROUND(I229*H229,2)</f>
        <v>0</v>
      </c>
      <c r="BL229" s="19" t="s">
        <v>189</v>
      </c>
      <c r="BM229" s="148" t="s">
        <v>397</v>
      </c>
    </row>
    <row r="230" spans="1:65" s="2" customFormat="1">
      <c r="A230" s="34"/>
      <c r="B230" s="35"/>
      <c r="C230" s="34"/>
      <c r="D230" s="150" t="s">
        <v>159</v>
      </c>
      <c r="E230" s="34"/>
      <c r="F230" s="151" t="s">
        <v>398</v>
      </c>
      <c r="G230" s="34"/>
      <c r="H230" s="34"/>
      <c r="I230" s="152"/>
      <c r="J230" s="34"/>
      <c r="K230" s="34"/>
      <c r="L230" s="35"/>
      <c r="M230" s="153"/>
      <c r="N230" s="154"/>
      <c r="O230" s="55"/>
      <c r="P230" s="55"/>
      <c r="Q230" s="55"/>
      <c r="R230" s="55"/>
      <c r="S230" s="55"/>
      <c r="T230" s="56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T230" s="19" t="s">
        <v>159</v>
      </c>
      <c r="AU230" s="19" t="s">
        <v>79</v>
      </c>
    </row>
    <row r="231" spans="1:65" s="2" customFormat="1" ht="24.2" customHeight="1">
      <c r="A231" s="34"/>
      <c r="B231" s="136"/>
      <c r="C231" s="137" t="s">
        <v>399</v>
      </c>
      <c r="D231" s="137" t="s">
        <v>154</v>
      </c>
      <c r="E231" s="138" t="s">
        <v>400</v>
      </c>
      <c r="F231" s="139" t="s">
        <v>401</v>
      </c>
      <c r="G231" s="140" t="s">
        <v>402</v>
      </c>
      <c r="H231" s="141">
        <v>1</v>
      </c>
      <c r="I231" s="142"/>
      <c r="J231" s="143">
        <f>ROUND(I231*H231,2)</f>
        <v>0</v>
      </c>
      <c r="K231" s="139" t="s">
        <v>403</v>
      </c>
      <c r="L231" s="35"/>
      <c r="M231" s="144" t="s">
        <v>3</v>
      </c>
      <c r="N231" s="145" t="s">
        <v>40</v>
      </c>
      <c r="O231" s="55"/>
      <c r="P231" s="146">
        <f>O231*H231</f>
        <v>0</v>
      </c>
      <c r="Q231" s="146">
        <v>0</v>
      </c>
      <c r="R231" s="146">
        <f>Q231*H231</f>
        <v>0</v>
      </c>
      <c r="S231" s="146">
        <v>0</v>
      </c>
      <c r="T231" s="147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48" t="s">
        <v>189</v>
      </c>
      <c r="AT231" s="148" t="s">
        <v>154</v>
      </c>
      <c r="AU231" s="148" t="s">
        <v>79</v>
      </c>
      <c r="AY231" s="19" t="s">
        <v>151</v>
      </c>
      <c r="BE231" s="149">
        <f>IF(N231="základní",J231,0)</f>
        <v>0</v>
      </c>
      <c r="BF231" s="149">
        <f>IF(N231="snížená",J231,0)</f>
        <v>0</v>
      </c>
      <c r="BG231" s="149">
        <f>IF(N231="zákl. přenesená",J231,0)</f>
        <v>0</v>
      </c>
      <c r="BH231" s="149">
        <f>IF(N231="sníž. přenesená",J231,0)</f>
        <v>0</v>
      </c>
      <c r="BI231" s="149">
        <f>IF(N231="nulová",J231,0)</f>
        <v>0</v>
      </c>
      <c r="BJ231" s="19" t="s">
        <v>77</v>
      </c>
      <c r="BK231" s="149">
        <f>ROUND(I231*H231,2)</f>
        <v>0</v>
      </c>
      <c r="BL231" s="19" t="s">
        <v>189</v>
      </c>
      <c r="BM231" s="148" t="s">
        <v>404</v>
      </c>
    </row>
    <row r="232" spans="1:65" s="12" customFormat="1" ht="22.9" customHeight="1">
      <c r="B232" s="123"/>
      <c r="D232" s="124" t="s">
        <v>68</v>
      </c>
      <c r="E232" s="134" t="s">
        <v>405</v>
      </c>
      <c r="F232" s="134" t="s">
        <v>406</v>
      </c>
      <c r="I232" s="126"/>
      <c r="J232" s="135">
        <f>BK232</f>
        <v>0</v>
      </c>
      <c r="L232" s="123"/>
      <c r="M232" s="128"/>
      <c r="N232" s="129"/>
      <c r="O232" s="129"/>
      <c r="P232" s="130">
        <f>SUM(P233:P249)</f>
        <v>0</v>
      </c>
      <c r="Q232" s="129"/>
      <c r="R232" s="130">
        <f>SUM(R233:R249)</f>
        <v>1.6524375000000001E-2</v>
      </c>
      <c r="S232" s="129"/>
      <c r="T232" s="131">
        <f>SUM(T233:T249)</f>
        <v>0</v>
      </c>
      <c r="AR232" s="124" t="s">
        <v>79</v>
      </c>
      <c r="AT232" s="132" t="s">
        <v>68</v>
      </c>
      <c r="AU232" s="132" t="s">
        <v>77</v>
      </c>
      <c r="AY232" s="124" t="s">
        <v>151</v>
      </c>
      <c r="BK232" s="133">
        <f>SUM(BK233:BK249)</f>
        <v>0</v>
      </c>
    </row>
    <row r="233" spans="1:65" s="2" customFormat="1" ht="49.15" customHeight="1">
      <c r="A233" s="34"/>
      <c r="B233" s="136"/>
      <c r="C233" s="137" t="s">
        <v>407</v>
      </c>
      <c r="D233" s="137" t="s">
        <v>154</v>
      </c>
      <c r="E233" s="138" t="s">
        <v>408</v>
      </c>
      <c r="F233" s="139" t="s">
        <v>409</v>
      </c>
      <c r="G233" s="140" t="s">
        <v>302</v>
      </c>
      <c r="H233" s="141">
        <v>1.7000000000000001E-2</v>
      </c>
      <c r="I233" s="142"/>
      <c r="J233" s="143">
        <f>ROUND(I233*H233,2)</f>
        <v>0</v>
      </c>
      <c r="K233" s="139"/>
      <c r="L233" s="35"/>
      <c r="M233" s="144" t="s">
        <v>3</v>
      </c>
      <c r="N233" s="145" t="s">
        <v>40</v>
      </c>
      <c r="O233" s="55"/>
      <c r="P233" s="146">
        <f>O233*H233</f>
        <v>0</v>
      </c>
      <c r="Q233" s="146">
        <v>0</v>
      </c>
      <c r="R233" s="146">
        <f>Q233*H233</f>
        <v>0</v>
      </c>
      <c r="S233" s="146">
        <v>0</v>
      </c>
      <c r="T233" s="147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48" t="s">
        <v>189</v>
      </c>
      <c r="AT233" s="148" t="s">
        <v>154</v>
      </c>
      <c r="AU233" s="148" t="s">
        <v>79</v>
      </c>
      <c r="AY233" s="19" t="s">
        <v>151</v>
      </c>
      <c r="BE233" s="149">
        <f>IF(N233="základní",J233,0)</f>
        <v>0</v>
      </c>
      <c r="BF233" s="149">
        <f>IF(N233="snížená",J233,0)</f>
        <v>0</v>
      </c>
      <c r="BG233" s="149">
        <f>IF(N233="zákl. přenesená",J233,0)</f>
        <v>0</v>
      </c>
      <c r="BH233" s="149">
        <f>IF(N233="sníž. přenesená",J233,0)</f>
        <v>0</v>
      </c>
      <c r="BI233" s="149">
        <f>IF(N233="nulová",J233,0)</f>
        <v>0</v>
      </c>
      <c r="BJ233" s="19" t="s">
        <v>77</v>
      </c>
      <c r="BK233" s="149">
        <f>ROUND(I233*H233,2)</f>
        <v>0</v>
      </c>
      <c r="BL233" s="19" t="s">
        <v>189</v>
      </c>
      <c r="BM233" s="148" t="s">
        <v>410</v>
      </c>
    </row>
    <row r="234" spans="1:65" s="2" customFormat="1">
      <c r="A234" s="34"/>
      <c r="B234" s="35"/>
      <c r="C234" s="34"/>
      <c r="D234" s="150" t="s">
        <v>159</v>
      </c>
      <c r="E234" s="34"/>
      <c r="F234" s="151" t="s">
        <v>411</v>
      </c>
      <c r="G234" s="34"/>
      <c r="H234" s="34"/>
      <c r="I234" s="152"/>
      <c r="J234" s="34"/>
      <c r="K234" s="34"/>
      <c r="L234" s="35"/>
      <c r="M234" s="153"/>
      <c r="N234" s="154"/>
      <c r="O234" s="55"/>
      <c r="P234" s="55"/>
      <c r="Q234" s="55"/>
      <c r="R234" s="55"/>
      <c r="S234" s="55"/>
      <c r="T234" s="56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T234" s="19" t="s">
        <v>159</v>
      </c>
      <c r="AU234" s="19" t="s">
        <v>79</v>
      </c>
    </row>
    <row r="235" spans="1:65" s="2" customFormat="1" ht="33" customHeight="1">
      <c r="A235" s="34"/>
      <c r="B235" s="136"/>
      <c r="C235" s="137" t="s">
        <v>412</v>
      </c>
      <c r="D235" s="137" t="s">
        <v>154</v>
      </c>
      <c r="E235" s="138" t="s">
        <v>413</v>
      </c>
      <c r="F235" s="139" t="s">
        <v>414</v>
      </c>
      <c r="G235" s="140" t="s">
        <v>180</v>
      </c>
      <c r="H235" s="141">
        <v>10</v>
      </c>
      <c r="I235" s="142"/>
      <c r="J235" s="143">
        <f>ROUND(I235*H235,2)</f>
        <v>0</v>
      </c>
      <c r="K235" s="139"/>
      <c r="L235" s="35"/>
      <c r="M235" s="144" t="s">
        <v>3</v>
      </c>
      <c r="N235" s="145" t="s">
        <v>40</v>
      </c>
      <c r="O235" s="55"/>
      <c r="P235" s="146">
        <f>O235*H235</f>
        <v>0</v>
      </c>
      <c r="Q235" s="146">
        <v>9.76972E-4</v>
      </c>
      <c r="R235" s="146">
        <f>Q235*H235</f>
        <v>9.7697199999999991E-3</v>
      </c>
      <c r="S235" s="146">
        <v>0</v>
      </c>
      <c r="T235" s="147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48" t="s">
        <v>189</v>
      </c>
      <c r="AT235" s="148" t="s">
        <v>154</v>
      </c>
      <c r="AU235" s="148" t="s">
        <v>79</v>
      </c>
      <c r="AY235" s="19" t="s">
        <v>151</v>
      </c>
      <c r="BE235" s="149">
        <f>IF(N235="základní",J235,0)</f>
        <v>0</v>
      </c>
      <c r="BF235" s="149">
        <f>IF(N235="snížená",J235,0)</f>
        <v>0</v>
      </c>
      <c r="BG235" s="149">
        <f>IF(N235="zákl. přenesená",J235,0)</f>
        <v>0</v>
      </c>
      <c r="BH235" s="149">
        <f>IF(N235="sníž. přenesená",J235,0)</f>
        <v>0</v>
      </c>
      <c r="BI235" s="149">
        <f>IF(N235="nulová",J235,0)</f>
        <v>0</v>
      </c>
      <c r="BJ235" s="19" t="s">
        <v>77</v>
      </c>
      <c r="BK235" s="149">
        <f>ROUND(I235*H235,2)</f>
        <v>0</v>
      </c>
      <c r="BL235" s="19" t="s">
        <v>189</v>
      </c>
      <c r="BM235" s="148" t="s">
        <v>415</v>
      </c>
    </row>
    <row r="236" spans="1:65" s="2" customFormat="1">
      <c r="A236" s="34"/>
      <c r="B236" s="35"/>
      <c r="C236" s="34"/>
      <c r="D236" s="150" t="s">
        <v>159</v>
      </c>
      <c r="E236" s="34"/>
      <c r="F236" s="151" t="s">
        <v>416</v>
      </c>
      <c r="G236" s="34"/>
      <c r="H236" s="34"/>
      <c r="I236" s="152"/>
      <c r="J236" s="34"/>
      <c r="K236" s="34"/>
      <c r="L236" s="35"/>
      <c r="M236" s="153"/>
      <c r="N236" s="154"/>
      <c r="O236" s="55"/>
      <c r="P236" s="55"/>
      <c r="Q236" s="55"/>
      <c r="R236" s="55"/>
      <c r="S236" s="55"/>
      <c r="T236" s="56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9" t="s">
        <v>159</v>
      </c>
      <c r="AU236" s="19" t="s">
        <v>79</v>
      </c>
    </row>
    <row r="237" spans="1:65" s="2" customFormat="1" ht="24.2" customHeight="1">
      <c r="A237" s="34"/>
      <c r="B237" s="136"/>
      <c r="C237" s="137" t="s">
        <v>417</v>
      </c>
      <c r="D237" s="137" t="s">
        <v>154</v>
      </c>
      <c r="E237" s="138" t="s">
        <v>418</v>
      </c>
      <c r="F237" s="139" t="s">
        <v>419</v>
      </c>
      <c r="G237" s="140" t="s">
        <v>188</v>
      </c>
      <c r="H237" s="141">
        <v>3</v>
      </c>
      <c r="I237" s="142"/>
      <c r="J237" s="143">
        <f>ROUND(I237*H237,2)</f>
        <v>0</v>
      </c>
      <c r="K237" s="139"/>
      <c r="L237" s="35"/>
      <c r="M237" s="144" t="s">
        <v>3</v>
      </c>
      <c r="N237" s="145" t="s">
        <v>40</v>
      </c>
      <c r="O237" s="55"/>
      <c r="P237" s="146">
        <f>O237*H237</f>
        <v>0</v>
      </c>
      <c r="Q237" s="146">
        <v>1.2999999999999999E-4</v>
      </c>
      <c r="R237" s="146">
        <f>Q237*H237</f>
        <v>3.8999999999999994E-4</v>
      </c>
      <c r="S237" s="146">
        <v>0</v>
      </c>
      <c r="T237" s="147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48" t="s">
        <v>189</v>
      </c>
      <c r="AT237" s="148" t="s">
        <v>154</v>
      </c>
      <c r="AU237" s="148" t="s">
        <v>79</v>
      </c>
      <c r="AY237" s="19" t="s">
        <v>151</v>
      </c>
      <c r="BE237" s="149">
        <f>IF(N237="základní",J237,0)</f>
        <v>0</v>
      </c>
      <c r="BF237" s="149">
        <f>IF(N237="snížená",J237,0)</f>
        <v>0</v>
      </c>
      <c r="BG237" s="149">
        <f>IF(N237="zákl. přenesená",J237,0)</f>
        <v>0</v>
      </c>
      <c r="BH237" s="149">
        <f>IF(N237="sníž. přenesená",J237,0)</f>
        <v>0</v>
      </c>
      <c r="BI237" s="149">
        <f>IF(N237="nulová",J237,0)</f>
        <v>0</v>
      </c>
      <c r="BJ237" s="19" t="s">
        <v>77</v>
      </c>
      <c r="BK237" s="149">
        <f>ROUND(I237*H237,2)</f>
        <v>0</v>
      </c>
      <c r="BL237" s="19" t="s">
        <v>189</v>
      </c>
      <c r="BM237" s="148" t="s">
        <v>420</v>
      </c>
    </row>
    <row r="238" spans="1:65" s="2" customFormat="1">
      <c r="A238" s="34"/>
      <c r="B238" s="35"/>
      <c r="C238" s="34"/>
      <c r="D238" s="150" t="s">
        <v>159</v>
      </c>
      <c r="E238" s="34"/>
      <c r="F238" s="151" t="s">
        <v>421</v>
      </c>
      <c r="G238" s="34"/>
      <c r="H238" s="34"/>
      <c r="I238" s="152"/>
      <c r="J238" s="34"/>
      <c r="K238" s="34"/>
      <c r="L238" s="35"/>
      <c r="M238" s="153"/>
      <c r="N238" s="154"/>
      <c r="O238" s="55"/>
      <c r="P238" s="55"/>
      <c r="Q238" s="55"/>
      <c r="R238" s="55"/>
      <c r="S238" s="55"/>
      <c r="T238" s="56"/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T238" s="19" t="s">
        <v>159</v>
      </c>
      <c r="AU238" s="19" t="s">
        <v>79</v>
      </c>
    </row>
    <row r="239" spans="1:65" s="2" customFormat="1" ht="21.75" customHeight="1">
      <c r="A239" s="34"/>
      <c r="B239" s="136"/>
      <c r="C239" s="137" t="s">
        <v>422</v>
      </c>
      <c r="D239" s="137" t="s">
        <v>154</v>
      </c>
      <c r="E239" s="138" t="s">
        <v>423</v>
      </c>
      <c r="F239" s="139" t="s">
        <v>424</v>
      </c>
      <c r="G239" s="140" t="s">
        <v>425</v>
      </c>
      <c r="H239" s="141">
        <v>1</v>
      </c>
      <c r="I239" s="142"/>
      <c r="J239" s="143">
        <f>ROUND(I239*H239,2)</f>
        <v>0</v>
      </c>
      <c r="K239" s="139"/>
      <c r="L239" s="35"/>
      <c r="M239" s="144" t="s">
        <v>3</v>
      </c>
      <c r="N239" s="145" t="s">
        <v>40</v>
      </c>
      <c r="O239" s="55"/>
      <c r="P239" s="146">
        <f>O239*H239</f>
        <v>0</v>
      </c>
      <c r="Q239" s="146">
        <v>2.5000000000000001E-4</v>
      </c>
      <c r="R239" s="146">
        <f>Q239*H239</f>
        <v>2.5000000000000001E-4</v>
      </c>
      <c r="S239" s="146">
        <v>0</v>
      </c>
      <c r="T239" s="147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48" t="s">
        <v>189</v>
      </c>
      <c r="AT239" s="148" t="s">
        <v>154</v>
      </c>
      <c r="AU239" s="148" t="s">
        <v>79</v>
      </c>
      <c r="AY239" s="19" t="s">
        <v>151</v>
      </c>
      <c r="BE239" s="149">
        <f>IF(N239="základní",J239,0)</f>
        <v>0</v>
      </c>
      <c r="BF239" s="149">
        <f>IF(N239="snížená",J239,0)</f>
        <v>0</v>
      </c>
      <c r="BG239" s="149">
        <f>IF(N239="zákl. přenesená",J239,0)</f>
        <v>0</v>
      </c>
      <c r="BH239" s="149">
        <f>IF(N239="sníž. přenesená",J239,0)</f>
        <v>0</v>
      </c>
      <c r="BI239" s="149">
        <f>IF(N239="nulová",J239,0)</f>
        <v>0</v>
      </c>
      <c r="BJ239" s="19" t="s">
        <v>77</v>
      </c>
      <c r="BK239" s="149">
        <f>ROUND(I239*H239,2)</f>
        <v>0</v>
      </c>
      <c r="BL239" s="19" t="s">
        <v>189</v>
      </c>
      <c r="BM239" s="148" t="s">
        <v>426</v>
      </c>
    </row>
    <row r="240" spans="1:65" s="2" customFormat="1">
      <c r="A240" s="34"/>
      <c r="B240" s="35"/>
      <c r="C240" s="34"/>
      <c r="D240" s="150" t="s">
        <v>159</v>
      </c>
      <c r="E240" s="34"/>
      <c r="F240" s="151" t="s">
        <v>427</v>
      </c>
      <c r="G240" s="34"/>
      <c r="H240" s="34"/>
      <c r="I240" s="152"/>
      <c r="J240" s="34"/>
      <c r="K240" s="34"/>
      <c r="L240" s="35"/>
      <c r="M240" s="153"/>
      <c r="N240" s="154"/>
      <c r="O240" s="55"/>
      <c r="P240" s="55"/>
      <c r="Q240" s="55"/>
      <c r="R240" s="55"/>
      <c r="S240" s="55"/>
      <c r="T240" s="56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9" t="s">
        <v>159</v>
      </c>
      <c r="AU240" s="19" t="s">
        <v>79</v>
      </c>
    </row>
    <row r="241" spans="1:65" s="2" customFormat="1" ht="37.9" customHeight="1">
      <c r="A241" s="34"/>
      <c r="B241" s="136"/>
      <c r="C241" s="137" t="s">
        <v>428</v>
      </c>
      <c r="D241" s="137" t="s">
        <v>154</v>
      </c>
      <c r="E241" s="138" t="s">
        <v>429</v>
      </c>
      <c r="F241" s="139" t="s">
        <v>430</v>
      </c>
      <c r="G241" s="140" t="s">
        <v>180</v>
      </c>
      <c r="H241" s="141">
        <v>10</v>
      </c>
      <c r="I241" s="142"/>
      <c r="J241" s="143">
        <f>ROUND(I241*H241,2)</f>
        <v>0</v>
      </c>
      <c r="K241" s="139"/>
      <c r="L241" s="35"/>
      <c r="M241" s="144" t="s">
        <v>3</v>
      </c>
      <c r="N241" s="145" t="s">
        <v>40</v>
      </c>
      <c r="O241" s="55"/>
      <c r="P241" s="146">
        <f>O241*H241</f>
        <v>0</v>
      </c>
      <c r="Q241" s="146">
        <v>1.8972349999999999E-4</v>
      </c>
      <c r="R241" s="146">
        <f>Q241*H241</f>
        <v>1.8972349999999999E-3</v>
      </c>
      <c r="S241" s="146">
        <v>0</v>
      </c>
      <c r="T241" s="147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48" t="s">
        <v>189</v>
      </c>
      <c r="AT241" s="148" t="s">
        <v>154</v>
      </c>
      <c r="AU241" s="148" t="s">
        <v>79</v>
      </c>
      <c r="AY241" s="19" t="s">
        <v>151</v>
      </c>
      <c r="BE241" s="149">
        <f>IF(N241="základní",J241,0)</f>
        <v>0</v>
      </c>
      <c r="BF241" s="149">
        <f>IF(N241="snížená",J241,0)</f>
        <v>0</v>
      </c>
      <c r="BG241" s="149">
        <f>IF(N241="zákl. přenesená",J241,0)</f>
        <v>0</v>
      </c>
      <c r="BH241" s="149">
        <f>IF(N241="sníž. přenesená",J241,0)</f>
        <v>0</v>
      </c>
      <c r="BI241" s="149">
        <f>IF(N241="nulová",J241,0)</f>
        <v>0</v>
      </c>
      <c r="BJ241" s="19" t="s">
        <v>77</v>
      </c>
      <c r="BK241" s="149">
        <f>ROUND(I241*H241,2)</f>
        <v>0</v>
      </c>
      <c r="BL241" s="19" t="s">
        <v>189</v>
      </c>
      <c r="BM241" s="148" t="s">
        <v>431</v>
      </c>
    </row>
    <row r="242" spans="1:65" s="2" customFormat="1">
      <c r="A242" s="34"/>
      <c r="B242" s="35"/>
      <c r="C242" s="34"/>
      <c r="D242" s="150" t="s">
        <v>159</v>
      </c>
      <c r="E242" s="34"/>
      <c r="F242" s="151" t="s">
        <v>432</v>
      </c>
      <c r="G242" s="34"/>
      <c r="H242" s="34"/>
      <c r="I242" s="152"/>
      <c r="J242" s="34"/>
      <c r="K242" s="34"/>
      <c r="L242" s="35"/>
      <c r="M242" s="153"/>
      <c r="N242" s="154"/>
      <c r="O242" s="55"/>
      <c r="P242" s="55"/>
      <c r="Q242" s="55"/>
      <c r="R242" s="55"/>
      <c r="S242" s="55"/>
      <c r="T242" s="56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T242" s="19" t="s">
        <v>159</v>
      </c>
      <c r="AU242" s="19" t="s">
        <v>79</v>
      </c>
    </row>
    <row r="243" spans="1:65" s="2" customFormat="1" ht="33" customHeight="1">
      <c r="A243" s="34"/>
      <c r="B243" s="136"/>
      <c r="C243" s="137" t="s">
        <v>433</v>
      </c>
      <c r="D243" s="137" t="s">
        <v>154</v>
      </c>
      <c r="E243" s="138" t="s">
        <v>434</v>
      </c>
      <c r="F243" s="139" t="s">
        <v>435</v>
      </c>
      <c r="G243" s="140" t="s">
        <v>180</v>
      </c>
      <c r="H243" s="141">
        <v>10</v>
      </c>
      <c r="I243" s="142"/>
      <c r="J243" s="143">
        <f>ROUND(I243*H243,2)</f>
        <v>0</v>
      </c>
      <c r="K243" s="139"/>
      <c r="L243" s="35"/>
      <c r="M243" s="144" t="s">
        <v>3</v>
      </c>
      <c r="N243" s="145" t="s">
        <v>40</v>
      </c>
      <c r="O243" s="55"/>
      <c r="P243" s="146">
        <f>O243*H243</f>
        <v>0</v>
      </c>
      <c r="Q243" s="146">
        <v>1.0000000000000001E-5</v>
      </c>
      <c r="R243" s="146">
        <f>Q243*H243</f>
        <v>1E-4</v>
      </c>
      <c r="S243" s="146">
        <v>0</v>
      </c>
      <c r="T243" s="147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48" t="s">
        <v>189</v>
      </c>
      <c r="AT243" s="148" t="s">
        <v>154</v>
      </c>
      <c r="AU243" s="148" t="s">
        <v>79</v>
      </c>
      <c r="AY243" s="19" t="s">
        <v>151</v>
      </c>
      <c r="BE243" s="149">
        <f>IF(N243="základní",J243,0)</f>
        <v>0</v>
      </c>
      <c r="BF243" s="149">
        <f>IF(N243="snížená",J243,0)</f>
        <v>0</v>
      </c>
      <c r="BG243" s="149">
        <f>IF(N243="zákl. přenesená",J243,0)</f>
        <v>0</v>
      </c>
      <c r="BH243" s="149">
        <f>IF(N243="sníž. přenesená",J243,0)</f>
        <v>0</v>
      </c>
      <c r="BI243" s="149">
        <f>IF(N243="nulová",J243,0)</f>
        <v>0</v>
      </c>
      <c r="BJ243" s="19" t="s">
        <v>77</v>
      </c>
      <c r="BK243" s="149">
        <f>ROUND(I243*H243,2)</f>
        <v>0</v>
      </c>
      <c r="BL243" s="19" t="s">
        <v>189</v>
      </c>
      <c r="BM243" s="148" t="s">
        <v>436</v>
      </c>
    </row>
    <row r="244" spans="1:65" s="2" customFormat="1">
      <c r="A244" s="34"/>
      <c r="B244" s="35"/>
      <c r="C244" s="34"/>
      <c r="D244" s="150" t="s">
        <v>159</v>
      </c>
      <c r="E244" s="34"/>
      <c r="F244" s="151" t="s">
        <v>437</v>
      </c>
      <c r="G244" s="34"/>
      <c r="H244" s="34"/>
      <c r="I244" s="152"/>
      <c r="J244" s="34"/>
      <c r="K244" s="34"/>
      <c r="L244" s="35"/>
      <c r="M244" s="153"/>
      <c r="N244" s="154"/>
      <c r="O244" s="55"/>
      <c r="P244" s="55"/>
      <c r="Q244" s="55"/>
      <c r="R244" s="55"/>
      <c r="S244" s="55"/>
      <c r="T244" s="56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9" t="s">
        <v>159</v>
      </c>
      <c r="AU244" s="19" t="s">
        <v>79</v>
      </c>
    </row>
    <row r="245" spans="1:65" s="2" customFormat="1" ht="24.2" customHeight="1">
      <c r="A245" s="34"/>
      <c r="B245" s="136"/>
      <c r="C245" s="137" t="s">
        <v>438</v>
      </c>
      <c r="D245" s="137" t="s">
        <v>154</v>
      </c>
      <c r="E245" s="138" t="s">
        <v>439</v>
      </c>
      <c r="F245" s="139" t="s">
        <v>440</v>
      </c>
      <c r="G245" s="140" t="s">
        <v>195</v>
      </c>
      <c r="H245" s="141">
        <v>3</v>
      </c>
      <c r="I245" s="142"/>
      <c r="J245" s="143">
        <f>ROUND(I245*H245,2)</f>
        <v>0</v>
      </c>
      <c r="K245" s="139"/>
      <c r="L245" s="35"/>
      <c r="M245" s="144" t="s">
        <v>3</v>
      </c>
      <c r="N245" s="145" t="s">
        <v>40</v>
      </c>
      <c r="O245" s="55"/>
      <c r="P245" s="146">
        <f>O245*H245</f>
        <v>0</v>
      </c>
      <c r="Q245" s="146">
        <v>2.3913999999999999E-4</v>
      </c>
      <c r="R245" s="146">
        <f>Q245*H245</f>
        <v>7.1741999999999997E-4</v>
      </c>
      <c r="S245" s="146">
        <v>0</v>
      </c>
      <c r="T245" s="147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48" t="s">
        <v>189</v>
      </c>
      <c r="AT245" s="148" t="s">
        <v>154</v>
      </c>
      <c r="AU245" s="148" t="s">
        <v>79</v>
      </c>
      <c r="AY245" s="19" t="s">
        <v>151</v>
      </c>
      <c r="BE245" s="149">
        <f>IF(N245="základní",J245,0)</f>
        <v>0</v>
      </c>
      <c r="BF245" s="149">
        <f>IF(N245="snížená",J245,0)</f>
        <v>0</v>
      </c>
      <c r="BG245" s="149">
        <f>IF(N245="zákl. přenesená",J245,0)</f>
        <v>0</v>
      </c>
      <c r="BH245" s="149">
        <f>IF(N245="sníž. přenesená",J245,0)</f>
        <v>0</v>
      </c>
      <c r="BI245" s="149">
        <f>IF(N245="nulová",J245,0)</f>
        <v>0</v>
      </c>
      <c r="BJ245" s="19" t="s">
        <v>77</v>
      </c>
      <c r="BK245" s="149">
        <f>ROUND(I245*H245,2)</f>
        <v>0</v>
      </c>
      <c r="BL245" s="19" t="s">
        <v>189</v>
      </c>
      <c r="BM245" s="148" t="s">
        <v>441</v>
      </c>
    </row>
    <row r="246" spans="1:65" s="2" customFormat="1">
      <c r="A246" s="34"/>
      <c r="B246" s="35"/>
      <c r="C246" s="34"/>
      <c r="D246" s="150" t="s">
        <v>159</v>
      </c>
      <c r="E246" s="34"/>
      <c r="F246" s="151" t="s">
        <v>442</v>
      </c>
      <c r="G246" s="34"/>
      <c r="H246" s="34"/>
      <c r="I246" s="152"/>
      <c r="J246" s="34"/>
      <c r="K246" s="34"/>
      <c r="L246" s="35"/>
      <c r="M246" s="153"/>
      <c r="N246" s="154"/>
      <c r="O246" s="55"/>
      <c r="P246" s="55"/>
      <c r="Q246" s="55"/>
      <c r="R246" s="55"/>
      <c r="S246" s="55"/>
      <c r="T246" s="56"/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T246" s="19" t="s">
        <v>159</v>
      </c>
      <c r="AU246" s="19" t="s">
        <v>79</v>
      </c>
    </row>
    <row r="247" spans="1:65" s="2" customFormat="1" ht="21.75" customHeight="1">
      <c r="A247" s="34"/>
      <c r="B247" s="136"/>
      <c r="C247" s="137" t="s">
        <v>443</v>
      </c>
      <c r="D247" s="137" t="s">
        <v>154</v>
      </c>
      <c r="E247" s="138" t="s">
        <v>444</v>
      </c>
      <c r="F247" s="139" t="s">
        <v>445</v>
      </c>
      <c r="G247" s="140" t="s">
        <v>402</v>
      </c>
      <c r="H247" s="141">
        <v>1</v>
      </c>
      <c r="I247" s="142"/>
      <c r="J247" s="143">
        <f>ROUND(I247*H247,2)</f>
        <v>0</v>
      </c>
      <c r="K247" s="139" t="s">
        <v>403</v>
      </c>
      <c r="L247" s="35"/>
      <c r="M247" s="144" t="s">
        <v>3</v>
      </c>
      <c r="N247" s="145" t="s">
        <v>40</v>
      </c>
      <c r="O247" s="55"/>
      <c r="P247" s="146">
        <f>O247*H247</f>
        <v>0</v>
      </c>
      <c r="Q247" s="146">
        <v>0</v>
      </c>
      <c r="R247" s="146">
        <f>Q247*H247</f>
        <v>0</v>
      </c>
      <c r="S247" s="146">
        <v>0</v>
      </c>
      <c r="T247" s="147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48" t="s">
        <v>189</v>
      </c>
      <c r="AT247" s="148" t="s">
        <v>154</v>
      </c>
      <c r="AU247" s="148" t="s">
        <v>79</v>
      </c>
      <c r="AY247" s="19" t="s">
        <v>151</v>
      </c>
      <c r="BE247" s="149">
        <f>IF(N247="základní",J247,0)</f>
        <v>0</v>
      </c>
      <c r="BF247" s="149">
        <f>IF(N247="snížená",J247,0)</f>
        <v>0</v>
      </c>
      <c r="BG247" s="149">
        <f>IF(N247="zákl. přenesená",J247,0)</f>
        <v>0</v>
      </c>
      <c r="BH247" s="149">
        <f>IF(N247="sníž. přenesená",J247,0)</f>
        <v>0</v>
      </c>
      <c r="BI247" s="149">
        <f>IF(N247="nulová",J247,0)</f>
        <v>0</v>
      </c>
      <c r="BJ247" s="19" t="s">
        <v>77</v>
      </c>
      <c r="BK247" s="149">
        <f>ROUND(I247*H247,2)</f>
        <v>0</v>
      </c>
      <c r="BL247" s="19" t="s">
        <v>189</v>
      </c>
      <c r="BM247" s="148" t="s">
        <v>446</v>
      </c>
    </row>
    <row r="248" spans="1:65" s="2" customFormat="1" ht="55.5" customHeight="1">
      <c r="A248" s="34"/>
      <c r="B248" s="136"/>
      <c r="C248" s="137" t="s">
        <v>447</v>
      </c>
      <c r="D248" s="137" t="s">
        <v>154</v>
      </c>
      <c r="E248" s="138" t="s">
        <v>448</v>
      </c>
      <c r="F248" s="139" t="s">
        <v>449</v>
      </c>
      <c r="G248" s="140" t="s">
        <v>180</v>
      </c>
      <c r="H248" s="141">
        <v>10</v>
      </c>
      <c r="I248" s="142"/>
      <c r="J248" s="143">
        <f>ROUND(I248*H248,2)</f>
        <v>0</v>
      </c>
      <c r="K248" s="139"/>
      <c r="L248" s="35"/>
      <c r="M248" s="144" t="s">
        <v>3</v>
      </c>
      <c r="N248" s="145" t="s">
        <v>40</v>
      </c>
      <c r="O248" s="55"/>
      <c r="P248" s="146">
        <f>O248*H248</f>
        <v>0</v>
      </c>
      <c r="Q248" s="146">
        <v>3.4000000000000002E-4</v>
      </c>
      <c r="R248" s="146">
        <f>Q248*H248</f>
        <v>3.4000000000000002E-3</v>
      </c>
      <c r="S248" s="146">
        <v>0</v>
      </c>
      <c r="T248" s="147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48" t="s">
        <v>189</v>
      </c>
      <c r="AT248" s="148" t="s">
        <v>154</v>
      </c>
      <c r="AU248" s="148" t="s">
        <v>79</v>
      </c>
      <c r="AY248" s="19" t="s">
        <v>151</v>
      </c>
      <c r="BE248" s="149">
        <f>IF(N248="základní",J248,0)</f>
        <v>0</v>
      </c>
      <c r="BF248" s="149">
        <f>IF(N248="snížená",J248,0)</f>
        <v>0</v>
      </c>
      <c r="BG248" s="149">
        <f>IF(N248="zákl. přenesená",J248,0)</f>
        <v>0</v>
      </c>
      <c r="BH248" s="149">
        <f>IF(N248="sníž. přenesená",J248,0)</f>
        <v>0</v>
      </c>
      <c r="BI248" s="149">
        <f>IF(N248="nulová",J248,0)</f>
        <v>0</v>
      </c>
      <c r="BJ248" s="19" t="s">
        <v>77</v>
      </c>
      <c r="BK248" s="149">
        <f>ROUND(I248*H248,2)</f>
        <v>0</v>
      </c>
      <c r="BL248" s="19" t="s">
        <v>189</v>
      </c>
      <c r="BM248" s="148" t="s">
        <v>450</v>
      </c>
    </row>
    <row r="249" spans="1:65" s="2" customFormat="1">
      <c r="A249" s="34"/>
      <c r="B249" s="35"/>
      <c r="C249" s="34"/>
      <c r="D249" s="150" t="s">
        <v>159</v>
      </c>
      <c r="E249" s="34"/>
      <c r="F249" s="151" t="s">
        <v>451</v>
      </c>
      <c r="G249" s="34"/>
      <c r="H249" s="34"/>
      <c r="I249" s="152"/>
      <c r="J249" s="34"/>
      <c r="K249" s="34"/>
      <c r="L249" s="35"/>
      <c r="M249" s="153"/>
      <c r="N249" s="154"/>
      <c r="O249" s="55"/>
      <c r="P249" s="55"/>
      <c r="Q249" s="55"/>
      <c r="R249" s="55"/>
      <c r="S249" s="55"/>
      <c r="T249" s="56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T249" s="19" t="s">
        <v>159</v>
      </c>
      <c r="AU249" s="19" t="s">
        <v>79</v>
      </c>
    </row>
    <row r="250" spans="1:65" s="12" customFormat="1" ht="22.9" customHeight="1">
      <c r="B250" s="123"/>
      <c r="D250" s="124" t="s">
        <v>68</v>
      </c>
      <c r="E250" s="134" t="s">
        <v>452</v>
      </c>
      <c r="F250" s="134" t="s">
        <v>453</v>
      </c>
      <c r="I250" s="126"/>
      <c r="J250" s="135">
        <f>BK250</f>
        <v>0</v>
      </c>
      <c r="L250" s="123"/>
      <c r="M250" s="128"/>
      <c r="N250" s="129"/>
      <c r="O250" s="129"/>
      <c r="P250" s="130">
        <f>SUM(P251:P282)</f>
        <v>0</v>
      </c>
      <c r="Q250" s="129"/>
      <c r="R250" s="130">
        <f>SUM(R251:R282)</f>
        <v>6.8079760199999992E-2</v>
      </c>
      <c r="S250" s="129"/>
      <c r="T250" s="131">
        <f>SUM(T251:T282)</f>
        <v>0</v>
      </c>
      <c r="AR250" s="124" t="s">
        <v>79</v>
      </c>
      <c r="AT250" s="132" t="s">
        <v>68</v>
      </c>
      <c r="AU250" s="132" t="s">
        <v>77</v>
      </c>
      <c r="AY250" s="124" t="s">
        <v>151</v>
      </c>
      <c r="BK250" s="133">
        <f>SUM(BK251:BK282)</f>
        <v>0</v>
      </c>
    </row>
    <row r="251" spans="1:65" s="2" customFormat="1" ht="33" customHeight="1">
      <c r="A251" s="34"/>
      <c r="B251" s="136"/>
      <c r="C251" s="137" t="s">
        <v>454</v>
      </c>
      <c r="D251" s="137" t="s">
        <v>154</v>
      </c>
      <c r="E251" s="138" t="s">
        <v>455</v>
      </c>
      <c r="F251" s="139" t="s">
        <v>456</v>
      </c>
      <c r="G251" s="140" t="s">
        <v>195</v>
      </c>
      <c r="H251" s="141">
        <v>1</v>
      </c>
      <c r="I251" s="142"/>
      <c r="J251" s="143">
        <f>ROUND(I251*H251,2)</f>
        <v>0</v>
      </c>
      <c r="K251" s="139"/>
      <c r="L251" s="35"/>
      <c r="M251" s="144" t="s">
        <v>3</v>
      </c>
      <c r="N251" s="145" t="s">
        <v>40</v>
      </c>
      <c r="O251" s="55"/>
      <c r="P251" s="146">
        <f>O251*H251</f>
        <v>0</v>
      </c>
      <c r="Q251" s="146">
        <v>1.7470090000000001E-2</v>
      </c>
      <c r="R251" s="146">
        <f>Q251*H251</f>
        <v>1.7470090000000001E-2</v>
      </c>
      <c r="S251" s="146">
        <v>0</v>
      </c>
      <c r="T251" s="147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48" t="s">
        <v>189</v>
      </c>
      <c r="AT251" s="148" t="s">
        <v>154</v>
      </c>
      <c r="AU251" s="148" t="s">
        <v>79</v>
      </c>
      <c r="AY251" s="19" t="s">
        <v>151</v>
      </c>
      <c r="BE251" s="149">
        <f>IF(N251="základní",J251,0)</f>
        <v>0</v>
      </c>
      <c r="BF251" s="149">
        <f>IF(N251="snížená",J251,0)</f>
        <v>0</v>
      </c>
      <c r="BG251" s="149">
        <f>IF(N251="zákl. přenesená",J251,0)</f>
        <v>0</v>
      </c>
      <c r="BH251" s="149">
        <f>IF(N251="sníž. přenesená",J251,0)</f>
        <v>0</v>
      </c>
      <c r="BI251" s="149">
        <f>IF(N251="nulová",J251,0)</f>
        <v>0</v>
      </c>
      <c r="BJ251" s="19" t="s">
        <v>77</v>
      </c>
      <c r="BK251" s="149">
        <f>ROUND(I251*H251,2)</f>
        <v>0</v>
      </c>
      <c r="BL251" s="19" t="s">
        <v>189</v>
      </c>
      <c r="BM251" s="148" t="s">
        <v>457</v>
      </c>
    </row>
    <row r="252" spans="1:65" s="2" customFormat="1">
      <c r="A252" s="34"/>
      <c r="B252" s="35"/>
      <c r="C252" s="34"/>
      <c r="D252" s="150" t="s">
        <v>159</v>
      </c>
      <c r="E252" s="34"/>
      <c r="F252" s="151" t="s">
        <v>458</v>
      </c>
      <c r="G252" s="34"/>
      <c r="H252" s="34"/>
      <c r="I252" s="152"/>
      <c r="J252" s="34"/>
      <c r="K252" s="34"/>
      <c r="L252" s="35"/>
      <c r="M252" s="153"/>
      <c r="N252" s="154"/>
      <c r="O252" s="55"/>
      <c r="P252" s="55"/>
      <c r="Q252" s="55"/>
      <c r="R252" s="55"/>
      <c r="S252" s="55"/>
      <c r="T252" s="56"/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T252" s="19" t="s">
        <v>159</v>
      </c>
      <c r="AU252" s="19" t="s">
        <v>79</v>
      </c>
    </row>
    <row r="253" spans="1:65" s="2" customFormat="1" ht="37.9" customHeight="1">
      <c r="A253" s="34"/>
      <c r="B253" s="136"/>
      <c r="C253" s="137" t="s">
        <v>459</v>
      </c>
      <c r="D253" s="137" t="s">
        <v>154</v>
      </c>
      <c r="E253" s="138" t="s">
        <v>460</v>
      </c>
      <c r="F253" s="139" t="s">
        <v>461</v>
      </c>
      <c r="G253" s="140" t="s">
        <v>195</v>
      </c>
      <c r="H253" s="141">
        <v>1</v>
      </c>
      <c r="I253" s="142"/>
      <c r="J253" s="143">
        <f>ROUND(I253*H253,2)</f>
        <v>0</v>
      </c>
      <c r="K253" s="139"/>
      <c r="L253" s="35"/>
      <c r="M253" s="144" t="s">
        <v>3</v>
      </c>
      <c r="N253" s="145" t="s">
        <v>40</v>
      </c>
      <c r="O253" s="55"/>
      <c r="P253" s="146">
        <f>O253*H253</f>
        <v>0</v>
      </c>
      <c r="Q253" s="146">
        <v>2.2730530200000001E-2</v>
      </c>
      <c r="R253" s="146">
        <f>Q253*H253</f>
        <v>2.2730530200000001E-2</v>
      </c>
      <c r="S253" s="146">
        <v>0</v>
      </c>
      <c r="T253" s="147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48" t="s">
        <v>189</v>
      </c>
      <c r="AT253" s="148" t="s">
        <v>154</v>
      </c>
      <c r="AU253" s="148" t="s">
        <v>79</v>
      </c>
      <c r="AY253" s="19" t="s">
        <v>151</v>
      </c>
      <c r="BE253" s="149">
        <f>IF(N253="základní",J253,0)</f>
        <v>0</v>
      </c>
      <c r="BF253" s="149">
        <f>IF(N253="snížená",J253,0)</f>
        <v>0</v>
      </c>
      <c r="BG253" s="149">
        <f>IF(N253="zákl. přenesená",J253,0)</f>
        <v>0</v>
      </c>
      <c r="BH253" s="149">
        <f>IF(N253="sníž. přenesená",J253,0)</f>
        <v>0</v>
      </c>
      <c r="BI253" s="149">
        <f>IF(N253="nulová",J253,0)</f>
        <v>0</v>
      </c>
      <c r="BJ253" s="19" t="s">
        <v>77</v>
      </c>
      <c r="BK253" s="149">
        <f>ROUND(I253*H253,2)</f>
        <v>0</v>
      </c>
      <c r="BL253" s="19" t="s">
        <v>189</v>
      </c>
      <c r="BM253" s="148" t="s">
        <v>462</v>
      </c>
    </row>
    <row r="254" spans="1:65" s="2" customFormat="1">
      <c r="A254" s="34"/>
      <c r="B254" s="35"/>
      <c r="C254" s="34"/>
      <c r="D254" s="150" t="s">
        <v>159</v>
      </c>
      <c r="E254" s="34"/>
      <c r="F254" s="151" t="s">
        <v>463</v>
      </c>
      <c r="G254" s="34"/>
      <c r="H254" s="34"/>
      <c r="I254" s="152"/>
      <c r="J254" s="34"/>
      <c r="K254" s="34"/>
      <c r="L254" s="35"/>
      <c r="M254" s="153"/>
      <c r="N254" s="154"/>
      <c r="O254" s="55"/>
      <c r="P254" s="55"/>
      <c r="Q254" s="55"/>
      <c r="R254" s="55"/>
      <c r="S254" s="55"/>
      <c r="T254" s="56"/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T254" s="19" t="s">
        <v>159</v>
      </c>
      <c r="AU254" s="19" t="s">
        <v>79</v>
      </c>
    </row>
    <row r="255" spans="1:65" s="2" customFormat="1" ht="24.2" customHeight="1">
      <c r="A255" s="34"/>
      <c r="B255" s="136"/>
      <c r="C255" s="137" t="s">
        <v>464</v>
      </c>
      <c r="D255" s="137" t="s">
        <v>154</v>
      </c>
      <c r="E255" s="138" t="s">
        <v>465</v>
      </c>
      <c r="F255" s="139" t="s">
        <v>466</v>
      </c>
      <c r="G255" s="140" t="s">
        <v>188</v>
      </c>
      <c r="H255" s="141">
        <v>1</v>
      </c>
      <c r="I255" s="142"/>
      <c r="J255" s="143">
        <f>ROUND(I255*H255,2)</f>
        <v>0</v>
      </c>
      <c r="K255" s="139"/>
      <c r="L255" s="35"/>
      <c r="M255" s="144" t="s">
        <v>3</v>
      </c>
      <c r="N255" s="145" t="s">
        <v>40</v>
      </c>
      <c r="O255" s="55"/>
      <c r="P255" s="146">
        <f>O255*H255</f>
        <v>0</v>
      </c>
      <c r="Q255" s="146">
        <v>0</v>
      </c>
      <c r="R255" s="146">
        <f>Q255*H255</f>
        <v>0</v>
      </c>
      <c r="S255" s="146">
        <v>0</v>
      </c>
      <c r="T255" s="147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48" t="s">
        <v>189</v>
      </c>
      <c r="AT255" s="148" t="s">
        <v>154</v>
      </c>
      <c r="AU255" s="148" t="s">
        <v>79</v>
      </c>
      <c r="AY255" s="19" t="s">
        <v>151</v>
      </c>
      <c r="BE255" s="149">
        <f>IF(N255="základní",J255,0)</f>
        <v>0</v>
      </c>
      <c r="BF255" s="149">
        <f>IF(N255="snížená",J255,0)</f>
        <v>0</v>
      </c>
      <c r="BG255" s="149">
        <f>IF(N255="zákl. přenesená",J255,0)</f>
        <v>0</v>
      </c>
      <c r="BH255" s="149">
        <f>IF(N255="sníž. přenesená",J255,0)</f>
        <v>0</v>
      </c>
      <c r="BI255" s="149">
        <f>IF(N255="nulová",J255,0)</f>
        <v>0</v>
      </c>
      <c r="BJ255" s="19" t="s">
        <v>77</v>
      </c>
      <c r="BK255" s="149">
        <f>ROUND(I255*H255,2)</f>
        <v>0</v>
      </c>
      <c r="BL255" s="19" t="s">
        <v>189</v>
      </c>
      <c r="BM255" s="148" t="s">
        <v>467</v>
      </c>
    </row>
    <row r="256" spans="1:65" s="2" customFormat="1">
      <c r="A256" s="34"/>
      <c r="B256" s="35"/>
      <c r="C256" s="34"/>
      <c r="D256" s="150" t="s">
        <v>159</v>
      </c>
      <c r="E256" s="34"/>
      <c r="F256" s="151" t="s">
        <v>468</v>
      </c>
      <c r="G256" s="34"/>
      <c r="H256" s="34"/>
      <c r="I256" s="152"/>
      <c r="J256" s="34"/>
      <c r="K256" s="34"/>
      <c r="L256" s="35"/>
      <c r="M256" s="153"/>
      <c r="N256" s="154"/>
      <c r="O256" s="55"/>
      <c r="P256" s="55"/>
      <c r="Q256" s="55"/>
      <c r="R256" s="55"/>
      <c r="S256" s="55"/>
      <c r="T256" s="56"/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T256" s="19" t="s">
        <v>159</v>
      </c>
      <c r="AU256" s="19" t="s">
        <v>79</v>
      </c>
    </row>
    <row r="257" spans="1:65" s="2" customFormat="1" ht="16.5" customHeight="1">
      <c r="A257" s="34"/>
      <c r="B257" s="136"/>
      <c r="C257" s="179" t="s">
        <v>469</v>
      </c>
      <c r="D257" s="179" t="s">
        <v>470</v>
      </c>
      <c r="E257" s="180" t="s">
        <v>471</v>
      </c>
      <c r="F257" s="181" t="s">
        <v>472</v>
      </c>
      <c r="G257" s="182" t="s">
        <v>188</v>
      </c>
      <c r="H257" s="183">
        <v>1</v>
      </c>
      <c r="I257" s="184"/>
      <c r="J257" s="185">
        <f>ROUND(I257*H257,2)</f>
        <v>0</v>
      </c>
      <c r="K257" s="181"/>
      <c r="L257" s="186"/>
      <c r="M257" s="187" t="s">
        <v>3</v>
      </c>
      <c r="N257" s="188" t="s">
        <v>40</v>
      </c>
      <c r="O257" s="55"/>
      <c r="P257" s="146">
        <f>O257*H257</f>
        <v>0</v>
      </c>
      <c r="Q257" s="146">
        <v>5.0000000000000001E-4</v>
      </c>
      <c r="R257" s="146">
        <f>Q257*H257</f>
        <v>5.0000000000000001E-4</v>
      </c>
      <c r="S257" s="146">
        <v>0</v>
      </c>
      <c r="T257" s="147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48" t="s">
        <v>331</v>
      </c>
      <c r="AT257" s="148" t="s">
        <v>470</v>
      </c>
      <c r="AU257" s="148" t="s">
        <v>79</v>
      </c>
      <c r="AY257" s="19" t="s">
        <v>151</v>
      </c>
      <c r="BE257" s="149">
        <f>IF(N257="základní",J257,0)</f>
        <v>0</v>
      </c>
      <c r="BF257" s="149">
        <f>IF(N257="snížená",J257,0)</f>
        <v>0</v>
      </c>
      <c r="BG257" s="149">
        <f>IF(N257="zákl. přenesená",J257,0)</f>
        <v>0</v>
      </c>
      <c r="BH257" s="149">
        <f>IF(N257="sníž. přenesená",J257,0)</f>
        <v>0</v>
      </c>
      <c r="BI257" s="149">
        <f>IF(N257="nulová",J257,0)</f>
        <v>0</v>
      </c>
      <c r="BJ257" s="19" t="s">
        <v>77</v>
      </c>
      <c r="BK257" s="149">
        <f>ROUND(I257*H257,2)</f>
        <v>0</v>
      </c>
      <c r="BL257" s="19" t="s">
        <v>189</v>
      </c>
      <c r="BM257" s="148" t="s">
        <v>473</v>
      </c>
    </row>
    <row r="258" spans="1:65" s="2" customFormat="1" ht="24.2" customHeight="1">
      <c r="A258" s="34"/>
      <c r="B258" s="136"/>
      <c r="C258" s="137" t="s">
        <v>474</v>
      </c>
      <c r="D258" s="137" t="s">
        <v>154</v>
      </c>
      <c r="E258" s="138" t="s">
        <v>475</v>
      </c>
      <c r="F258" s="139" t="s">
        <v>476</v>
      </c>
      <c r="G258" s="140" t="s">
        <v>188</v>
      </c>
      <c r="H258" s="141">
        <v>1</v>
      </c>
      <c r="I258" s="142"/>
      <c r="J258" s="143">
        <f>ROUND(I258*H258,2)</f>
        <v>0</v>
      </c>
      <c r="K258" s="139"/>
      <c r="L258" s="35"/>
      <c r="M258" s="144" t="s">
        <v>3</v>
      </c>
      <c r="N258" s="145" t="s">
        <v>40</v>
      </c>
      <c r="O258" s="55"/>
      <c r="P258" s="146">
        <f>O258*H258</f>
        <v>0</v>
      </c>
      <c r="Q258" s="146">
        <v>0</v>
      </c>
      <c r="R258" s="146">
        <f>Q258*H258</f>
        <v>0</v>
      </c>
      <c r="S258" s="146">
        <v>0</v>
      </c>
      <c r="T258" s="147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48" t="s">
        <v>189</v>
      </c>
      <c r="AT258" s="148" t="s">
        <v>154</v>
      </c>
      <c r="AU258" s="148" t="s">
        <v>79</v>
      </c>
      <c r="AY258" s="19" t="s">
        <v>151</v>
      </c>
      <c r="BE258" s="149">
        <f>IF(N258="základní",J258,0)</f>
        <v>0</v>
      </c>
      <c r="BF258" s="149">
        <f>IF(N258="snížená",J258,0)</f>
        <v>0</v>
      </c>
      <c r="BG258" s="149">
        <f>IF(N258="zákl. přenesená",J258,0)</f>
        <v>0</v>
      </c>
      <c r="BH258" s="149">
        <f>IF(N258="sníž. přenesená",J258,0)</f>
        <v>0</v>
      </c>
      <c r="BI258" s="149">
        <f>IF(N258="nulová",J258,0)</f>
        <v>0</v>
      </c>
      <c r="BJ258" s="19" t="s">
        <v>77</v>
      </c>
      <c r="BK258" s="149">
        <f>ROUND(I258*H258,2)</f>
        <v>0</v>
      </c>
      <c r="BL258" s="19" t="s">
        <v>189</v>
      </c>
      <c r="BM258" s="148" t="s">
        <v>477</v>
      </c>
    </row>
    <row r="259" spans="1:65" s="2" customFormat="1">
      <c r="A259" s="34"/>
      <c r="B259" s="35"/>
      <c r="C259" s="34"/>
      <c r="D259" s="150" t="s">
        <v>159</v>
      </c>
      <c r="E259" s="34"/>
      <c r="F259" s="151" t="s">
        <v>478</v>
      </c>
      <c r="G259" s="34"/>
      <c r="H259" s="34"/>
      <c r="I259" s="152"/>
      <c r="J259" s="34"/>
      <c r="K259" s="34"/>
      <c r="L259" s="35"/>
      <c r="M259" s="153"/>
      <c r="N259" s="154"/>
      <c r="O259" s="55"/>
      <c r="P259" s="55"/>
      <c r="Q259" s="55"/>
      <c r="R259" s="55"/>
      <c r="S259" s="55"/>
      <c r="T259" s="56"/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T259" s="19" t="s">
        <v>159</v>
      </c>
      <c r="AU259" s="19" t="s">
        <v>79</v>
      </c>
    </row>
    <row r="260" spans="1:65" s="2" customFormat="1" ht="16.5" customHeight="1">
      <c r="A260" s="34"/>
      <c r="B260" s="136"/>
      <c r="C260" s="179" t="s">
        <v>479</v>
      </c>
      <c r="D260" s="179" t="s">
        <v>470</v>
      </c>
      <c r="E260" s="180" t="s">
        <v>480</v>
      </c>
      <c r="F260" s="181" t="s">
        <v>481</v>
      </c>
      <c r="G260" s="182" t="s">
        <v>188</v>
      </c>
      <c r="H260" s="183">
        <v>1</v>
      </c>
      <c r="I260" s="184"/>
      <c r="J260" s="185">
        <f>ROUND(I260*H260,2)</f>
        <v>0</v>
      </c>
      <c r="K260" s="181"/>
      <c r="L260" s="186"/>
      <c r="M260" s="187" t="s">
        <v>3</v>
      </c>
      <c r="N260" s="188" t="s">
        <v>40</v>
      </c>
      <c r="O260" s="55"/>
      <c r="P260" s="146">
        <f>O260*H260</f>
        <v>0</v>
      </c>
      <c r="Q260" s="146">
        <v>5.0000000000000001E-4</v>
      </c>
      <c r="R260" s="146">
        <f>Q260*H260</f>
        <v>5.0000000000000001E-4</v>
      </c>
      <c r="S260" s="146">
        <v>0</v>
      </c>
      <c r="T260" s="147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48" t="s">
        <v>331</v>
      </c>
      <c r="AT260" s="148" t="s">
        <v>470</v>
      </c>
      <c r="AU260" s="148" t="s">
        <v>79</v>
      </c>
      <c r="AY260" s="19" t="s">
        <v>151</v>
      </c>
      <c r="BE260" s="149">
        <f>IF(N260="základní",J260,0)</f>
        <v>0</v>
      </c>
      <c r="BF260" s="149">
        <f>IF(N260="snížená",J260,0)</f>
        <v>0</v>
      </c>
      <c r="BG260" s="149">
        <f>IF(N260="zákl. přenesená",J260,0)</f>
        <v>0</v>
      </c>
      <c r="BH260" s="149">
        <f>IF(N260="sníž. přenesená",J260,0)</f>
        <v>0</v>
      </c>
      <c r="BI260" s="149">
        <f>IF(N260="nulová",J260,0)</f>
        <v>0</v>
      </c>
      <c r="BJ260" s="19" t="s">
        <v>77</v>
      </c>
      <c r="BK260" s="149">
        <f>ROUND(I260*H260,2)</f>
        <v>0</v>
      </c>
      <c r="BL260" s="19" t="s">
        <v>189</v>
      </c>
      <c r="BM260" s="148" t="s">
        <v>482</v>
      </c>
    </row>
    <row r="261" spans="1:65" s="2" customFormat="1" ht="24.2" customHeight="1">
      <c r="A261" s="34"/>
      <c r="B261" s="136"/>
      <c r="C261" s="137" t="s">
        <v>483</v>
      </c>
      <c r="D261" s="137" t="s">
        <v>154</v>
      </c>
      <c r="E261" s="138" t="s">
        <v>484</v>
      </c>
      <c r="F261" s="139" t="s">
        <v>485</v>
      </c>
      <c r="G261" s="140" t="s">
        <v>188</v>
      </c>
      <c r="H261" s="141">
        <v>1</v>
      </c>
      <c r="I261" s="142"/>
      <c r="J261" s="143">
        <f>ROUND(I261*H261,2)</f>
        <v>0</v>
      </c>
      <c r="K261" s="139"/>
      <c r="L261" s="35"/>
      <c r="M261" s="144" t="s">
        <v>3</v>
      </c>
      <c r="N261" s="145" t="s">
        <v>40</v>
      </c>
      <c r="O261" s="55"/>
      <c r="P261" s="146">
        <f>O261*H261</f>
        <v>0</v>
      </c>
      <c r="Q261" s="146">
        <v>0</v>
      </c>
      <c r="R261" s="146">
        <f>Q261*H261</f>
        <v>0</v>
      </c>
      <c r="S261" s="146">
        <v>0</v>
      </c>
      <c r="T261" s="147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48" t="s">
        <v>189</v>
      </c>
      <c r="AT261" s="148" t="s">
        <v>154</v>
      </c>
      <c r="AU261" s="148" t="s">
        <v>79</v>
      </c>
      <c r="AY261" s="19" t="s">
        <v>151</v>
      </c>
      <c r="BE261" s="149">
        <f>IF(N261="základní",J261,0)</f>
        <v>0</v>
      </c>
      <c r="BF261" s="149">
        <f>IF(N261="snížená",J261,0)</f>
        <v>0</v>
      </c>
      <c r="BG261" s="149">
        <f>IF(N261="zákl. přenesená",J261,0)</f>
        <v>0</v>
      </c>
      <c r="BH261" s="149">
        <f>IF(N261="sníž. přenesená",J261,0)</f>
        <v>0</v>
      </c>
      <c r="BI261" s="149">
        <f>IF(N261="nulová",J261,0)</f>
        <v>0</v>
      </c>
      <c r="BJ261" s="19" t="s">
        <v>77</v>
      </c>
      <c r="BK261" s="149">
        <f>ROUND(I261*H261,2)</f>
        <v>0</v>
      </c>
      <c r="BL261" s="19" t="s">
        <v>189</v>
      </c>
      <c r="BM261" s="148" t="s">
        <v>486</v>
      </c>
    </row>
    <row r="262" spans="1:65" s="2" customFormat="1">
      <c r="A262" s="34"/>
      <c r="B262" s="35"/>
      <c r="C262" s="34"/>
      <c r="D262" s="150" t="s">
        <v>159</v>
      </c>
      <c r="E262" s="34"/>
      <c r="F262" s="151" t="s">
        <v>487</v>
      </c>
      <c r="G262" s="34"/>
      <c r="H262" s="34"/>
      <c r="I262" s="152"/>
      <c r="J262" s="34"/>
      <c r="K262" s="34"/>
      <c r="L262" s="35"/>
      <c r="M262" s="153"/>
      <c r="N262" s="154"/>
      <c r="O262" s="55"/>
      <c r="P262" s="55"/>
      <c r="Q262" s="55"/>
      <c r="R262" s="55"/>
      <c r="S262" s="55"/>
      <c r="T262" s="56"/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T262" s="19" t="s">
        <v>159</v>
      </c>
      <c r="AU262" s="19" t="s">
        <v>79</v>
      </c>
    </row>
    <row r="263" spans="1:65" s="2" customFormat="1" ht="24.2" customHeight="1">
      <c r="A263" s="34"/>
      <c r="B263" s="136"/>
      <c r="C263" s="179" t="s">
        <v>488</v>
      </c>
      <c r="D263" s="179" t="s">
        <v>470</v>
      </c>
      <c r="E263" s="180" t="s">
        <v>489</v>
      </c>
      <c r="F263" s="181" t="s">
        <v>490</v>
      </c>
      <c r="G263" s="182" t="s">
        <v>188</v>
      </c>
      <c r="H263" s="183">
        <v>1</v>
      </c>
      <c r="I263" s="184"/>
      <c r="J263" s="185">
        <f>ROUND(I263*H263,2)</f>
        <v>0</v>
      </c>
      <c r="K263" s="181"/>
      <c r="L263" s="186"/>
      <c r="M263" s="187" t="s">
        <v>3</v>
      </c>
      <c r="N263" s="188" t="s">
        <v>40</v>
      </c>
      <c r="O263" s="55"/>
      <c r="P263" s="146">
        <f>O263*H263</f>
        <v>0</v>
      </c>
      <c r="Q263" s="146">
        <v>5.0000000000000001E-4</v>
      </c>
      <c r="R263" s="146">
        <f>Q263*H263</f>
        <v>5.0000000000000001E-4</v>
      </c>
      <c r="S263" s="146">
        <v>0</v>
      </c>
      <c r="T263" s="147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48" t="s">
        <v>331</v>
      </c>
      <c r="AT263" s="148" t="s">
        <v>470</v>
      </c>
      <c r="AU263" s="148" t="s">
        <v>79</v>
      </c>
      <c r="AY263" s="19" t="s">
        <v>151</v>
      </c>
      <c r="BE263" s="149">
        <f>IF(N263="základní",J263,0)</f>
        <v>0</v>
      </c>
      <c r="BF263" s="149">
        <f>IF(N263="snížená",J263,0)</f>
        <v>0</v>
      </c>
      <c r="BG263" s="149">
        <f>IF(N263="zákl. přenesená",J263,0)</f>
        <v>0</v>
      </c>
      <c r="BH263" s="149">
        <f>IF(N263="sníž. přenesená",J263,0)</f>
        <v>0</v>
      </c>
      <c r="BI263" s="149">
        <f>IF(N263="nulová",J263,0)</f>
        <v>0</v>
      </c>
      <c r="BJ263" s="19" t="s">
        <v>77</v>
      </c>
      <c r="BK263" s="149">
        <f>ROUND(I263*H263,2)</f>
        <v>0</v>
      </c>
      <c r="BL263" s="19" t="s">
        <v>189</v>
      </c>
      <c r="BM263" s="148" t="s">
        <v>491</v>
      </c>
    </row>
    <row r="264" spans="1:65" s="2" customFormat="1" ht="24.2" customHeight="1">
      <c r="A264" s="34"/>
      <c r="B264" s="136"/>
      <c r="C264" s="137" t="s">
        <v>492</v>
      </c>
      <c r="D264" s="137" t="s">
        <v>154</v>
      </c>
      <c r="E264" s="138" t="s">
        <v>493</v>
      </c>
      <c r="F264" s="139" t="s">
        <v>494</v>
      </c>
      <c r="G264" s="140" t="s">
        <v>188</v>
      </c>
      <c r="H264" s="141">
        <v>1</v>
      </c>
      <c r="I264" s="142"/>
      <c r="J264" s="143">
        <f>ROUND(I264*H264,2)</f>
        <v>0</v>
      </c>
      <c r="K264" s="139"/>
      <c r="L264" s="35"/>
      <c r="M264" s="144" t="s">
        <v>3</v>
      </c>
      <c r="N264" s="145" t="s">
        <v>40</v>
      </c>
      <c r="O264" s="55"/>
      <c r="P264" s="146">
        <f>O264*H264</f>
        <v>0</v>
      </c>
      <c r="Q264" s="146">
        <v>0</v>
      </c>
      <c r="R264" s="146">
        <f>Q264*H264</f>
        <v>0</v>
      </c>
      <c r="S264" s="146">
        <v>0</v>
      </c>
      <c r="T264" s="147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48" t="s">
        <v>189</v>
      </c>
      <c r="AT264" s="148" t="s">
        <v>154</v>
      </c>
      <c r="AU264" s="148" t="s">
        <v>79</v>
      </c>
      <c r="AY264" s="19" t="s">
        <v>151</v>
      </c>
      <c r="BE264" s="149">
        <f>IF(N264="základní",J264,0)</f>
        <v>0</v>
      </c>
      <c r="BF264" s="149">
        <f>IF(N264="snížená",J264,0)</f>
        <v>0</v>
      </c>
      <c r="BG264" s="149">
        <f>IF(N264="zákl. přenesená",J264,0)</f>
        <v>0</v>
      </c>
      <c r="BH264" s="149">
        <f>IF(N264="sníž. přenesená",J264,0)</f>
        <v>0</v>
      </c>
      <c r="BI264" s="149">
        <f>IF(N264="nulová",J264,0)</f>
        <v>0</v>
      </c>
      <c r="BJ264" s="19" t="s">
        <v>77</v>
      </c>
      <c r="BK264" s="149">
        <f>ROUND(I264*H264,2)</f>
        <v>0</v>
      </c>
      <c r="BL264" s="19" t="s">
        <v>189</v>
      </c>
      <c r="BM264" s="148" t="s">
        <v>495</v>
      </c>
    </row>
    <row r="265" spans="1:65" s="2" customFormat="1">
      <c r="A265" s="34"/>
      <c r="B265" s="35"/>
      <c r="C265" s="34"/>
      <c r="D265" s="150" t="s">
        <v>159</v>
      </c>
      <c r="E265" s="34"/>
      <c r="F265" s="151" t="s">
        <v>496</v>
      </c>
      <c r="G265" s="34"/>
      <c r="H265" s="34"/>
      <c r="I265" s="152"/>
      <c r="J265" s="34"/>
      <c r="K265" s="34"/>
      <c r="L265" s="35"/>
      <c r="M265" s="153"/>
      <c r="N265" s="154"/>
      <c r="O265" s="55"/>
      <c r="P265" s="55"/>
      <c r="Q265" s="55"/>
      <c r="R265" s="55"/>
      <c r="S265" s="55"/>
      <c r="T265" s="56"/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T265" s="19" t="s">
        <v>159</v>
      </c>
      <c r="AU265" s="19" t="s">
        <v>79</v>
      </c>
    </row>
    <row r="266" spans="1:65" s="2" customFormat="1" ht="24.2" customHeight="1">
      <c r="A266" s="34"/>
      <c r="B266" s="136"/>
      <c r="C266" s="179" t="s">
        <v>497</v>
      </c>
      <c r="D266" s="179" t="s">
        <v>470</v>
      </c>
      <c r="E266" s="180" t="s">
        <v>498</v>
      </c>
      <c r="F266" s="181" t="s">
        <v>499</v>
      </c>
      <c r="G266" s="182" t="s">
        <v>188</v>
      </c>
      <c r="H266" s="183">
        <v>1</v>
      </c>
      <c r="I266" s="184"/>
      <c r="J266" s="185">
        <f>ROUND(I266*H266,2)</f>
        <v>0</v>
      </c>
      <c r="K266" s="181"/>
      <c r="L266" s="186"/>
      <c r="M266" s="187" t="s">
        <v>3</v>
      </c>
      <c r="N266" s="188" t="s">
        <v>40</v>
      </c>
      <c r="O266" s="55"/>
      <c r="P266" s="146">
        <f>O266*H266</f>
        <v>0</v>
      </c>
      <c r="Q266" s="146">
        <v>1.2999999999999999E-3</v>
      </c>
      <c r="R266" s="146">
        <f>Q266*H266</f>
        <v>1.2999999999999999E-3</v>
      </c>
      <c r="S266" s="146">
        <v>0</v>
      </c>
      <c r="T266" s="147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148" t="s">
        <v>331</v>
      </c>
      <c r="AT266" s="148" t="s">
        <v>470</v>
      </c>
      <c r="AU266" s="148" t="s">
        <v>79</v>
      </c>
      <c r="AY266" s="19" t="s">
        <v>151</v>
      </c>
      <c r="BE266" s="149">
        <f>IF(N266="základní",J266,0)</f>
        <v>0</v>
      </c>
      <c r="BF266" s="149">
        <f>IF(N266="snížená",J266,0)</f>
        <v>0</v>
      </c>
      <c r="BG266" s="149">
        <f>IF(N266="zákl. přenesená",J266,0)</f>
        <v>0</v>
      </c>
      <c r="BH266" s="149">
        <f>IF(N266="sníž. přenesená",J266,0)</f>
        <v>0</v>
      </c>
      <c r="BI266" s="149">
        <f>IF(N266="nulová",J266,0)</f>
        <v>0</v>
      </c>
      <c r="BJ266" s="19" t="s">
        <v>77</v>
      </c>
      <c r="BK266" s="149">
        <f>ROUND(I266*H266,2)</f>
        <v>0</v>
      </c>
      <c r="BL266" s="19" t="s">
        <v>189</v>
      </c>
      <c r="BM266" s="148" t="s">
        <v>500</v>
      </c>
    </row>
    <row r="267" spans="1:65" s="2" customFormat="1" ht="24.2" customHeight="1">
      <c r="A267" s="34"/>
      <c r="B267" s="136"/>
      <c r="C267" s="137" t="s">
        <v>501</v>
      </c>
      <c r="D267" s="137" t="s">
        <v>154</v>
      </c>
      <c r="E267" s="138" t="s">
        <v>502</v>
      </c>
      <c r="F267" s="139" t="s">
        <v>503</v>
      </c>
      <c r="G267" s="140" t="s">
        <v>188</v>
      </c>
      <c r="H267" s="141">
        <v>2</v>
      </c>
      <c r="I267" s="142"/>
      <c r="J267" s="143">
        <f>ROUND(I267*H267,2)</f>
        <v>0</v>
      </c>
      <c r="K267" s="139"/>
      <c r="L267" s="35"/>
      <c r="M267" s="144" t="s">
        <v>3</v>
      </c>
      <c r="N267" s="145" t="s">
        <v>40</v>
      </c>
      <c r="O267" s="55"/>
      <c r="P267" s="146">
        <f>O267*H267</f>
        <v>0</v>
      </c>
      <c r="Q267" s="146">
        <v>0</v>
      </c>
      <c r="R267" s="146">
        <f>Q267*H267</f>
        <v>0</v>
      </c>
      <c r="S267" s="146">
        <v>0</v>
      </c>
      <c r="T267" s="147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148" t="s">
        <v>189</v>
      </c>
      <c r="AT267" s="148" t="s">
        <v>154</v>
      </c>
      <c r="AU267" s="148" t="s">
        <v>79</v>
      </c>
      <c r="AY267" s="19" t="s">
        <v>151</v>
      </c>
      <c r="BE267" s="149">
        <f>IF(N267="základní",J267,0)</f>
        <v>0</v>
      </c>
      <c r="BF267" s="149">
        <f>IF(N267="snížená",J267,0)</f>
        <v>0</v>
      </c>
      <c r="BG267" s="149">
        <f>IF(N267="zákl. přenesená",J267,0)</f>
        <v>0</v>
      </c>
      <c r="BH267" s="149">
        <f>IF(N267="sníž. přenesená",J267,0)</f>
        <v>0</v>
      </c>
      <c r="BI267" s="149">
        <f>IF(N267="nulová",J267,0)</f>
        <v>0</v>
      </c>
      <c r="BJ267" s="19" t="s">
        <v>77</v>
      </c>
      <c r="BK267" s="149">
        <f>ROUND(I267*H267,2)</f>
        <v>0</v>
      </c>
      <c r="BL267" s="19" t="s">
        <v>189</v>
      </c>
      <c r="BM267" s="148" t="s">
        <v>504</v>
      </c>
    </row>
    <row r="268" spans="1:65" s="2" customFormat="1">
      <c r="A268" s="34"/>
      <c r="B268" s="35"/>
      <c r="C268" s="34"/>
      <c r="D268" s="150" t="s">
        <v>159</v>
      </c>
      <c r="E268" s="34"/>
      <c r="F268" s="151" t="s">
        <v>505</v>
      </c>
      <c r="G268" s="34"/>
      <c r="H268" s="34"/>
      <c r="I268" s="152"/>
      <c r="J268" s="34"/>
      <c r="K268" s="34"/>
      <c r="L268" s="35"/>
      <c r="M268" s="153"/>
      <c r="N268" s="154"/>
      <c r="O268" s="55"/>
      <c r="P268" s="55"/>
      <c r="Q268" s="55"/>
      <c r="R268" s="55"/>
      <c r="S268" s="55"/>
      <c r="T268" s="56"/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T268" s="19" t="s">
        <v>159</v>
      </c>
      <c r="AU268" s="19" t="s">
        <v>79</v>
      </c>
    </row>
    <row r="269" spans="1:65" s="2" customFormat="1" ht="24.2" customHeight="1">
      <c r="A269" s="34"/>
      <c r="B269" s="136"/>
      <c r="C269" s="179" t="s">
        <v>506</v>
      </c>
      <c r="D269" s="179" t="s">
        <v>470</v>
      </c>
      <c r="E269" s="180" t="s">
        <v>507</v>
      </c>
      <c r="F269" s="181" t="s">
        <v>508</v>
      </c>
      <c r="G269" s="182" t="s">
        <v>188</v>
      </c>
      <c r="H269" s="183">
        <v>2</v>
      </c>
      <c r="I269" s="184"/>
      <c r="J269" s="185">
        <f>ROUND(I269*H269,2)</f>
        <v>0</v>
      </c>
      <c r="K269" s="181"/>
      <c r="L269" s="186"/>
      <c r="M269" s="187" t="s">
        <v>3</v>
      </c>
      <c r="N269" s="188" t="s">
        <v>40</v>
      </c>
      <c r="O269" s="55"/>
      <c r="P269" s="146">
        <f>O269*H269</f>
        <v>0</v>
      </c>
      <c r="Q269" s="146">
        <v>2.0000000000000001E-4</v>
      </c>
      <c r="R269" s="146">
        <f>Q269*H269</f>
        <v>4.0000000000000002E-4</v>
      </c>
      <c r="S269" s="146">
        <v>0</v>
      </c>
      <c r="T269" s="147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148" t="s">
        <v>331</v>
      </c>
      <c r="AT269" s="148" t="s">
        <v>470</v>
      </c>
      <c r="AU269" s="148" t="s">
        <v>79</v>
      </c>
      <c r="AY269" s="19" t="s">
        <v>151</v>
      </c>
      <c r="BE269" s="149">
        <f>IF(N269="základní",J269,0)</f>
        <v>0</v>
      </c>
      <c r="BF269" s="149">
        <f>IF(N269="snížená",J269,0)</f>
        <v>0</v>
      </c>
      <c r="BG269" s="149">
        <f>IF(N269="zákl. přenesená",J269,0)</f>
        <v>0</v>
      </c>
      <c r="BH269" s="149">
        <f>IF(N269="sníž. přenesená",J269,0)</f>
        <v>0</v>
      </c>
      <c r="BI269" s="149">
        <f>IF(N269="nulová",J269,0)</f>
        <v>0</v>
      </c>
      <c r="BJ269" s="19" t="s">
        <v>77</v>
      </c>
      <c r="BK269" s="149">
        <f>ROUND(I269*H269,2)</f>
        <v>0</v>
      </c>
      <c r="BL269" s="19" t="s">
        <v>189</v>
      </c>
      <c r="BM269" s="148" t="s">
        <v>509</v>
      </c>
    </row>
    <row r="270" spans="1:65" s="2" customFormat="1" ht="37.9" customHeight="1">
      <c r="A270" s="34"/>
      <c r="B270" s="136"/>
      <c r="C270" s="137" t="s">
        <v>510</v>
      </c>
      <c r="D270" s="137" t="s">
        <v>154</v>
      </c>
      <c r="E270" s="138" t="s">
        <v>511</v>
      </c>
      <c r="F270" s="139" t="s">
        <v>512</v>
      </c>
      <c r="G270" s="140" t="s">
        <v>195</v>
      </c>
      <c r="H270" s="141">
        <v>1</v>
      </c>
      <c r="I270" s="142"/>
      <c r="J270" s="143">
        <f>ROUND(I270*H270,2)</f>
        <v>0</v>
      </c>
      <c r="K270" s="139"/>
      <c r="L270" s="35"/>
      <c r="M270" s="144" t="s">
        <v>3</v>
      </c>
      <c r="N270" s="145" t="s">
        <v>40</v>
      </c>
      <c r="O270" s="55"/>
      <c r="P270" s="146">
        <f>O270*H270</f>
        <v>0</v>
      </c>
      <c r="Q270" s="146">
        <v>2.01E-2</v>
      </c>
      <c r="R270" s="146">
        <f>Q270*H270</f>
        <v>2.01E-2</v>
      </c>
      <c r="S270" s="146">
        <v>0</v>
      </c>
      <c r="T270" s="147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48" t="s">
        <v>189</v>
      </c>
      <c r="AT270" s="148" t="s">
        <v>154</v>
      </c>
      <c r="AU270" s="148" t="s">
        <v>79</v>
      </c>
      <c r="AY270" s="19" t="s">
        <v>151</v>
      </c>
      <c r="BE270" s="149">
        <f>IF(N270="základní",J270,0)</f>
        <v>0</v>
      </c>
      <c r="BF270" s="149">
        <f>IF(N270="snížená",J270,0)</f>
        <v>0</v>
      </c>
      <c r="BG270" s="149">
        <f>IF(N270="zákl. přenesená",J270,0)</f>
        <v>0</v>
      </c>
      <c r="BH270" s="149">
        <f>IF(N270="sníž. přenesená",J270,0)</f>
        <v>0</v>
      </c>
      <c r="BI270" s="149">
        <f>IF(N270="nulová",J270,0)</f>
        <v>0</v>
      </c>
      <c r="BJ270" s="19" t="s">
        <v>77</v>
      </c>
      <c r="BK270" s="149">
        <f>ROUND(I270*H270,2)</f>
        <v>0</v>
      </c>
      <c r="BL270" s="19" t="s">
        <v>189</v>
      </c>
      <c r="BM270" s="148" t="s">
        <v>513</v>
      </c>
    </row>
    <row r="271" spans="1:65" s="2" customFormat="1">
      <c r="A271" s="34"/>
      <c r="B271" s="35"/>
      <c r="C271" s="34"/>
      <c r="D271" s="150" t="s">
        <v>159</v>
      </c>
      <c r="E271" s="34"/>
      <c r="F271" s="151" t="s">
        <v>514</v>
      </c>
      <c r="G271" s="34"/>
      <c r="H271" s="34"/>
      <c r="I271" s="152"/>
      <c r="J271" s="34"/>
      <c r="K271" s="34"/>
      <c r="L271" s="35"/>
      <c r="M271" s="153"/>
      <c r="N271" s="154"/>
      <c r="O271" s="55"/>
      <c r="P271" s="55"/>
      <c r="Q271" s="55"/>
      <c r="R271" s="55"/>
      <c r="S271" s="55"/>
      <c r="T271" s="56"/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T271" s="19" t="s">
        <v>159</v>
      </c>
      <c r="AU271" s="19" t="s">
        <v>79</v>
      </c>
    </row>
    <row r="272" spans="1:65" s="2" customFormat="1" ht="24.2" customHeight="1">
      <c r="A272" s="34"/>
      <c r="B272" s="136"/>
      <c r="C272" s="137" t="s">
        <v>515</v>
      </c>
      <c r="D272" s="137" t="s">
        <v>154</v>
      </c>
      <c r="E272" s="138" t="s">
        <v>516</v>
      </c>
      <c r="F272" s="139" t="s">
        <v>517</v>
      </c>
      <c r="G272" s="140" t="s">
        <v>188</v>
      </c>
      <c r="H272" s="141">
        <v>1</v>
      </c>
      <c r="I272" s="142"/>
      <c r="J272" s="143">
        <f>ROUND(I272*H272,2)</f>
        <v>0</v>
      </c>
      <c r="K272" s="139"/>
      <c r="L272" s="35"/>
      <c r="M272" s="144" t="s">
        <v>3</v>
      </c>
      <c r="N272" s="145" t="s">
        <v>40</v>
      </c>
      <c r="O272" s="55"/>
      <c r="P272" s="146">
        <f>O272*H272</f>
        <v>0</v>
      </c>
      <c r="Q272" s="146">
        <v>1.3999999999999999E-4</v>
      </c>
      <c r="R272" s="146">
        <f>Q272*H272</f>
        <v>1.3999999999999999E-4</v>
      </c>
      <c r="S272" s="146">
        <v>0</v>
      </c>
      <c r="T272" s="147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48" t="s">
        <v>189</v>
      </c>
      <c r="AT272" s="148" t="s">
        <v>154</v>
      </c>
      <c r="AU272" s="148" t="s">
        <v>79</v>
      </c>
      <c r="AY272" s="19" t="s">
        <v>151</v>
      </c>
      <c r="BE272" s="149">
        <f>IF(N272="základní",J272,0)</f>
        <v>0</v>
      </c>
      <c r="BF272" s="149">
        <f>IF(N272="snížená",J272,0)</f>
        <v>0</v>
      </c>
      <c r="BG272" s="149">
        <f>IF(N272="zákl. přenesená",J272,0)</f>
        <v>0</v>
      </c>
      <c r="BH272" s="149">
        <f>IF(N272="sníž. přenesená",J272,0)</f>
        <v>0</v>
      </c>
      <c r="BI272" s="149">
        <f>IF(N272="nulová",J272,0)</f>
        <v>0</v>
      </c>
      <c r="BJ272" s="19" t="s">
        <v>77</v>
      </c>
      <c r="BK272" s="149">
        <f>ROUND(I272*H272,2)</f>
        <v>0</v>
      </c>
      <c r="BL272" s="19" t="s">
        <v>189</v>
      </c>
      <c r="BM272" s="148" t="s">
        <v>518</v>
      </c>
    </row>
    <row r="273" spans="1:65" s="2" customFormat="1">
      <c r="A273" s="34"/>
      <c r="B273" s="35"/>
      <c r="C273" s="34"/>
      <c r="D273" s="150" t="s">
        <v>159</v>
      </c>
      <c r="E273" s="34"/>
      <c r="F273" s="151" t="s">
        <v>519</v>
      </c>
      <c r="G273" s="34"/>
      <c r="H273" s="34"/>
      <c r="I273" s="152"/>
      <c r="J273" s="34"/>
      <c r="K273" s="34"/>
      <c r="L273" s="35"/>
      <c r="M273" s="153"/>
      <c r="N273" s="154"/>
      <c r="O273" s="55"/>
      <c r="P273" s="55"/>
      <c r="Q273" s="55"/>
      <c r="R273" s="55"/>
      <c r="S273" s="55"/>
      <c r="T273" s="56"/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T273" s="19" t="s">
        <v>159</v>
      </c>
      <c r="AU273" s="19" t="s">
        <v>79</v>
      </c>
    </row>
    <row r="274" spans="1:65" s="2" customFormat="1" ht="16.5" customHeight="1">
      <c r="A274" s="34"/>
      <c r="B274" s="136"/>
      <c r="C274" s="179" t="s">
        <v>520</v>
      </c>
      <c r="D274" s="179" t="s">
        <v>470</v>
      </c>
      <c r="E274" s="180" t="s">
        <v>521</v>
      </c>
      <c r="F274" s="181" t="s">
        <v>522</v>
      </c>
      <c r="G274" s="182" t="s">
        <v>188</v>
      </c>
      <c r="H274" s="183">
        <v>1</v>
      </c>
      <c r="I274" s="184"/>
      <c r="J274" s="185">
        <f>ROUND(I274*H274,2)</f>
        <v>0</v>
      </c>
      <c r="K274" s="181"/>
      <c r="L274" s="186"/>
      <c r="M274" s="187" t="s">
        <v>3</v>
      </c>
      <c r="N274" s="188" t="s">
        <v>40</v>
      </c>
      <c r="O274" s="55"/>
      <c r="P274" s="146">
        <f>O274*H274</f>
        <v>0</v>
      </c>
      <c r="Q274" s="146">
        <v>2.0999999999999999E-3</v>
      </c>
      <c r="R274" s="146">
        <f>Q274*H274</f>
        <v>2.0999999999999999E-3</v>
      </c>
      <c r="S274" s="146">
        <v>0</v>
      </c>
      <c r="T274" s="147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48" t="s">
        <v>331</v>
      </c>
      <c r="AT274" s="148" t="s">
        <v>470</v>
      </c>
      <c r="AU274" s="148" t="s">
        <v>79</v>
      </c>
      <c r="AY274" s="19" t="s">
        <v>151</v>
      </c>
      <c r="BE274" s="149">
        <f>IF(N274="základní",J274,0)</f>
        <v>0</v>
      </c>
      <c r="BF274" s="149">
        <f>IF(N274="snížená",J274,0)</f>
        <v>0</v>
      </c>
      <c r="BG274" s="149">
        <f>IF(N274="zákl. přenesená",J274,0)</f>
        <v>0</v>
      </c>
      <c r="BH274" s="149">
        <f>IF(N274="sníž. přenesená",J274,0)</f>
        <v>0</v>
      </c>
      <c r="BI274" s="149">
        <f>IF(N274="nulová",J274,0)</f>
        <v>0</v>
      </c>
      <c r="BJ274" s="19" t="s">
        <v>77</v>
      </c>
      <c r="BK274" s="149">
        <f>ROUND(I274*H274,2)</f>
        <v>0</v>
      </c>
      <c r="BL274" s="19" t="s">
        <v>189</v>
      </c>
      <c r="BM274" s="148" t="s">
        <v>523</v>
      </c>
    </row>
    <row r="275" spans="1:65" s="2" customFormat="1" ht="24.2" customHeight="1">
      <c r="A275" s="34"/>
      <c r="B275" s="136"/>
      <c r="C275" s="137" t="s">
        <v>524</v>
      </c>
      <c r="D275" s="137" t="s">
        <v>154</v>
      </c>
      <c r="E275" s="138" t="s">
        <v>525</v>
      </c>
      <c r="F275" s="139" t="s">
        <v>526</v>
      </c>
      <c r="G275" s="140" t="s">
        <v>188</v>
      </c>
      <c r="H275" s="141">
        <v>1</v>
      </c>
      <c r="I275" s="142"/>
      <c r="J275" s="143">
        <f>ROUND(I275*H275,2)</f>
        <v>0</v>
      </c>
      <c r="K275" s="139"/>
      <c r="L275" s="35"/>
      <c r="M275" s="144" t="s">
        <v>3</v>
      </c>
      <c r="N275" s="145" t="s">
        <v>40</v>
      </c>
      <c r="O275" s="55"/>
      <c r="P275" s="146">
        <f>O275*H275</f>
        <v>0</v>
      </c>
      <c r="Q275" s="146">
        <v>3.9140000000000001E-5</v>
      </c>
      <c r="R275" s="146">
        <f>Q275*H275</f>
        <v>3.9140000000000001E-5</v>
      </c>
      <c r="S275" s="146">
        <v>0</v>
      </c>
      <c r="T275" s="147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148" t="s">
        <v>189</v>
      </c>
      <c r="AT275" s="148" t="s">
        <v>154</v>
      </c>
      <c r="AU275" s="148" t="s">
        <v>79</v>
      </c>
      <c r="AY275" s="19" t="s">
        <v>151</v>
      </c>
      <c r="BE275" s="149">
        <f>IF(N275="základní",J275,0)</f>
        <v>0</v>
      </c>
      <c r="BF275" s="149">
        <f>IF(N275="snížená",J275,0)</f>
        <v>0</v>
      </c>
      <c r="BG275" s="149">
        <f>IF(N275="zákl. přenesená",J275,0)</f>
        <v>0</v>
      </c>
      <c r="BH275" s="149">
        <f>IF(N275="sníž. přenesená",J275,0)</f>
        <v>0</v>
      </c>
      <c r="BI275" s="149">
        <f>IF(N275="nulová",J275,0)</f>
        <v>0</v>
      </c>
      <c r="BJ275" s="19" t="s">
        <v>77</v>
      </c>
      <c r="BK275" s="149">
        <f>ROUND(I275*H275,2)</f>
        <v>0</v>
      </c>
      <c r="BL275" s="19" t="s">
        <v>189</v>
      </c>
      <c r="BM275" s="148" t="s">
        <v>527</v>
      </c>
    </row>
    <row r="276" spans="1:65" s="2" customFormat="1">
      <c r="A276" s="34"/>
      <c r="B276" s="35"/>
      <c r="C276" s="34"/>
      <c r="D276" s="150" t="s">
        <v>159</v>
      </c>
      <c r="E276" s="34"/>
      <c r="F276" s="151" t="s">
        <v>528</v>
      </c>
      <c r="G276" s="34"/>
      <c r="H276" s="34"/>
      <c r="I276" s="152"/>
      <c r="J276" s="34"/>
      <c r="K276" s="34"/>
      <c r="L276" s="35"/>
      <c r="M276" s="153"/>
      <c r="N276" s="154"/>
      <c r="O276" s="55"/>
      <c r="P276" s="55"/>
      <c r="Q276" s="55"/>
      <c r="R276" s="55"/>
      <c r="S276" s="55"/>
      <c r="T276" s="56"/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T276" s="19" t="s">
        <v>159</v>
      </c>
      <c r="AU276" s="19" t="s">
        <v>79</v>
      </c>
    </row>
    <row r="277" spans="1:65" s="2" customFormat="1" ht="24.2" customHeight="1">
      <c r="A277" s="34"/>
      <c r="B277" s="136"/>
      <c r="C277" s="179" t="s">
        <v>529</v>
      </c>
      <c r="D277" s="179" t="s">
        <v>470</v>
      </c>
      <c r="E277" s="180" t="s">
        <v>530</v>
      </c>
      <c r="F277" s="181" t="s">
        <v>531</v>
      </c>
      <c r="G277" s="182" t="s">
        <v>188</v>
      </c>
      <c r="H277" s="183">
        <v>1</v>
      </c>
      <c r="I277" s="184"/>
      <c r="J277" s="185">
        <f>ROUND(I277*H277,2)</f>
        <v>0</v>
      </c>
      <c r="K277" s="181"/>
      <c r="L277" s="186"/>
      <c r="M277" s="187" t="s">
        <v>3</v>
      </c>
      <c r="N277" s="188" t="s">
        <v>40</v>
      </c>
      <c r="O277" s="55"/>
      <c r="P277" s="146">
        <f>O277*H277</f>
        <v>0</v>
      </c>
      <c r="Q277" s="146">
        <v>1.5E-3</v>
      </c>
      <c r="R277" s="146">
        <f>Q277*H277</f>
        <v>1.5E-3</v>
      </c>
      <c r="S277" s="146">
        <v>0</v>
      </c>
      <c r="T277" s="147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148" t="s">
        <v>331</v>
      </c>
      <c r="AT277" s="148" t="s">
        <v>470</v>
      </c>
      <c r="AU277" s="148" t="s">
        <v>79</v>
      </c>
      <c r="AY277" s="19" t="s">
        <v>151</v>
      </c>
      <c r="BE277" s="149">
        <f>IF(N277="základní",J277,0)</f>
        <v>0</v>
      </c>
      <c r="BF277" s="149">
        <f>IF(N277="snížená",J277,0)</f>
        <v>0</v>
      </c>
      <c r="BG277" s="149">
        <f>IF(N277="zákl. přenesená",J277,0)</f>
        <v>0</v>
      </c>
      <c r="BH277" s="149">
        <f>IF(N277="sníž. přenesená",J277,0)</f>
        <v>0</v>
      </c>
      <c r="BI277" s="149">
        <f>IF(N277="nulová",J277,0)</f>
        <v>0</v>
      </c>
      <c r="BJ277" s="19" t="s">
        <v>77</v>
      </c>
      <c r="BK277" s="149">
        <f>ROUND(I277*H277,2)</f>
        <v>0</v>
      </c>
      <c r="BL277" s="19" t="s">
        <v>189</v>
      </c>
      <c r="BM277" s="148" t="s">
        <v>532</v>
      </c>
    </row>
    <row r="278" spans="1:65" s="2" customFormat="1" ht="16.5" customHeight="1">
      <c r="A278" s="34"/>
      <c r="B278" s="136"/>
      <c r="C278" s="137" t="s">
        <v>533</v>
      </c>
      <c r="D278" s="137" t="s">
        <v>154</v>
      </c>
      <c r="E278" s="138" t="s">
        <v>534</v>
      </c>
      <c r="F278" s="139" t="s">
        <v>535</v>
      </c>
      <c r="G278" s="140" t="s">
        <v>402</v>
      </c>
      <c r="H278" s="141">
        <v>1</v>
      </c>
      <c r="I278" s="142"/>
      <c r="J278" s="143">
        <f>ROUND(I278*H278,2)</f>
        <v>0</v>
      </c>
      <c r="K278" s="139" t="s">
        <v>403</v>
      </c>
      <c r="L278" s="35"/>
      <c r="M278" s="144" t="s">
        <v>3</v>
      </c>
      <c r="N278" s="145" t="s">
        <v>40</v>
      </c>
      <c r="O278" s="55"/>
      <c r="P278" s="146">
        <f>O278*H278</f>
        <v>0</v>
      </c>
      <c r="Q278" s="146">
        <v>0</v>
      </c>
      <c r="R278" s="146">
        <f>Q278*H278</f>
        <v>0</v>
      </c>
      <c r="S278" s="146">
        <v>0</v>
      </c>
      <c r="T278" s="147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48" t="s">
        <v>189</v>
      </c>
      <c r="AT278" s="148" t="s">
        <v>154</v>
      </c>
      <c r="AU278" s="148" t="s">
        <v>79</v>
      </c>
      <c r="AY278" s="19" t="s">
        <v>151</v>
      </c>
      <c r="BE278" s="149">
        <f>IF(N278="základní",J278,0)</f>
        <v>0</v>
      </c>
      <c r="BF278" s="149">
        <f>IF(N278="snížená",J278,0)</f>
        <v>0</v>
      </c>
      <c r="BG278" s="149">
        <f>IF(N278="zákl. přenesená",J278,0)</f>
        <v>0</v>
      </c>
      <c r="BH278" s="149">
        <f>IF(N278="sníž. přenesená",J278,0)</f>
        <v>0</v>
      </c>
      <c r="BI278" s="149">
        <f>IF(N278="nulová",J278,0)</f>
        <v>0</v>
      </c>
      <c r="BJ278" s="19" t="s">
        <v>77</v>
      </c>
      <c r="BK278" s="149">
        <f>ROUND(I278*H278,2)</f>
        <v>0</v>
      </c>
      <c r="BL278" s="19" t="s">
        <v>189</v>
      </c>
      <c r="BM278" s="148" t="s">
        <v>536</v>
      </c>
    </row>
    <row r="279" spans="1:65" s="2" customFormat="1" ht="16.5" customHeight="1">
      <c r="A279" s="34"/>
      <c r="B279" s="136"/>
      <c r="C279" s="179" t="s">
        <v>537</v>
      </c>
      <c r="D279" s="179" t="s">
        <v>470</v>
      </c>
      <c r="E279" s="180" t="s">
        <v>538</v>
      </c>
      <c r="F279" s="181" t="s">
        <v>539</v>
      </c>
      <c r="G279" s="182" t="s">
        <v>188</v>
      </c>
      <c r="H279" s="183">
        <v>1</v>
      </c>
      <c r="I279" s="184"/>
      <c r="J279" s="185">
        <f>ROUND(I279*H279,2)</f>
        <v>0</v>
      </c>
      <c r="K279" s="181" t="s">
        <v>403</v>
      </c>
      <c r="L279" s="186"/>
      <c r="M279" s="187" t="s">
        <v>3</v>
      </c>
      <c r="N279" s="188" t="s">
        <v>40</v>
      </c>
      <c r="O279" s="55"/>
      <c r="P279" s="146">
        <f>O279*H279</f>
        <v>0</v>
      </c>
      <c r="Q279" s="146">
        <v>8.0000000000000004E-4</v>
      </c>
      <c r="R279" s="146">
        <f>Q279*H279</f>
        <v>8.0000000000000004E-4</v>
      </c>
      <c r="S279" s="146">
        <v>0</v>
      </c>
      <c r="T279" s="147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148" t="s">
        <v>331</v>
      </c>
      <c r="AT279" s="148" t="s">
        <v>470</v>
      </c>
      <c r="AU279" s="148" t="s">
        <v>79</v>
      </c>
      <c r="AY279" s="19" t="s">
        <v>151</v>
      </c>
      <c r="BE279" s="149">
        <f>IF(N279="základní",J279,0)</f>
        <v>0</v>
      </c>
      <c r="BF279" s="149">
        <f>IF(N279="snížená",J279,0)</f>
        <v>0</v>
      </c>
      <c r="BG279" s="149">
        <f>IF(N279="zákl. přenesená",J279,0)</f>
        <v>0</v>
      </c>
      <c r="BH279" s="149">
        <f>IF(N279="sníž. přenesená",J279,0)</f>
        <v>0</v>
      </c>
      <c r="BI279" s="149">
        <f>IF(N279="nulová",J279,0)</f>
        <v>0</v>
      </c>
      <c r="BJ279" s="19" t="s">
        <v>77</v>
      </c>
      <c r="BK279" s="149">
        <f>ROUND(I279*H279,2)</f>
        <v>0</v>
      </c>
      <c r="BL279" s="19" t="s">
        <v>189</v>
      </c>
      <c r="BM279" s="148" t="s">
        <v>540</v>
      </c>
    </row>
    <row r="280" spans="1:65" s="2" customFormat="1" ht="16.5" customHeight="1">
      <c r="A280" s="34"/>
      <c r="B280" s="136"/>
      <c r="C280" s="137" t="s">
        <v>541</v>
      </c>
      <c r="D280" s="137" t="s">
        <v>154</v>
      </c>
      <c r="E280" s="138" t="s">
        <v>542</v>
      </c>
      <c r="F280" s="139" t="s">
        <v>543</v>
      </c>
      <c r="G280" s="140" t="s">
        <v>544</v>
      </c>
      <c r="H280" s="141">
        <v>1</v>
      </c>
      <c r="I280" s="142"/>
      <c r="J280" s="143">
        <f>ROUND(I280*H280,2)</f>
        <v>0</v>
      </c>
      <c r="K280" s="139" t="s">
        <v>403</v>
      </c>
      <c r="L280" s="35"/>
      <c r="M280" s="144" t="s">
        <v>3</v>
      </c>
      <c r="N280" s="145" t="s">
        <v>40</v>
      </c>
      <c r="O280" s="55"/>
      <c r="P280" s="146">
        <f>O280*H280</f>
        <v>0</v>
      </c>
      <c r="Q280" s="146">
        <v>0</v>
      </c>
      <c r="R280" s="146">
        <f>Q280*H280</f>
        <v>0</v>
      </c>
      <c r="S280" s="146">
        <v>0</v>
      </c>
      <c r="T280" s="147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48" t="s">
        <v>189</v>
      </c>
      <c r="AT280" s="148" t="s">
        <v>154</v>
      </c>
      <c r="AU280" s="148" t="s">
        <v>79</v>
      </c>
      <c r="AY280" s="19" t="s">
        <v>151</v>
      </c>
      <c r="BE280" s="149">
        <f>IF(N280="základní",J280,0)</f>
        <v>0</v>
      </c>
      <c r="BF280" s="149">
        <f>IF(N280="snížená",J280,0)</f>
        <v>0</v>
      </c>
      <c r="BG280" s="149">
        <f>IF(N280="zákl. přenesená",J280,0)</f>
        <v>0</v>
      </c>
      <c r="BH280" s="149">
        <f>IF(N280="sníž. přenesená",J280,0)</f>
        <v>0</v>
      </c>
      <c r="BI280" s="149">
        <f>IF(N280="nulová",J280,0)</f>
        <v>0</v>
      </c>
      <c r="BJ280" s="19" t="s">
        <v>77</v>
      </c>
      <c r="BK280" s="149">
        <f>ROUND(I280*H280,2)</f>
        <v>0</v>
      </c>
      <c r="BL280" s="19" t="s">
        <v>189</v>
      </c>
      <c r="BM280" s="148" t="s">
        <v>545</v>
      </c>
    </row>
    <row r="281" spans="1:65" s="2" customFormat="1" ht="49.15" customHeight="1">
      <c r="A281" s="34"/>
      <c r="B281" s="136"/>
      <c r="C281" s="137" t="s">
        <v>546</v>
      </c>
      <c r="D281" s="137" t="s">
        <v>154</v>
      </c>
      <c r="E281" s="138" t="s">
        <v>547</v>
      </c>
      <c r="F281" s="139" t="s">
        <v>548</v>
      </c>
      <c r="G281" s="140" t="s">
        <v>302</v>
      </c>
      <c r="H281" s="141">
        <v>6.8000000000000005E-2</v>
      </c>
      <c r="I281" s="142"/>
      <c r="J281" s="143">
        <f>ROUND(I281*H281,2)</f>
        <v>0</v>
      </c>
      <c r="K281" s="139"/>
      <c r="L281" s="35"/>
      <c r="M281" s="144" t="s">
        <v>3</v>
      </c>
      <c r="N281" s="145" t="s">
        <v>40</v>
      </c>
      <c r="O281" s="55"/>
      <c r="P281" s="146">
        <f>O281*H281</f>
        <v>0</v>
      </c>
      <c r="Q281" s="146">
        <v>0</v>
      </c>
      <c r="R281" s="146">
        <f>Q281*H281</f>
        <v>0</v>
      </c>
      <c r="S281" s="146">
        <v>0</v>
      </c>
      <c r="T281" s="147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148" t="s">
        <v>189</v>
      </c>
      <c r="AT281" s="148" t="s">
        <v>154</v>
      </c>
      <c r="AU281" s="148" t="s">
        <v>79</v>
      </c>
      <c r="AY281" s="19" t="s">
        <v>151</v>
      </c>
      <c r="BE281" s="149">
        <f>IF(N281="základní",J281,0)</f>
        <v>0</v>
      </c>
      <c r="BF281" s="149">
        <f>IF(N281="snížená",J281,0)</f>
        <v>0</v>
      </c>
      <c r="BG281" s="149">
        <f>IF(N281="zákl. přenesená",J281,0)</f>
        <v>0</v>
      </c>
      <c r="BH281" s="149">
        <f>IF(N281="sníž. přenesená",J281,0)</f>
        <v>0</v>
      </c>
      <c r="BI281" s="149">
        <f>IF(N281="nulová",J281,0)</f>
        <v>0</v>
      </c>
      <c r="BJ281" s="19" t="s">
        <v>77</v>
      </c>
      <c r="BK281" s="149">
        <f>ROUND(I281*H281,2)</f>
        <v>0</v>
      </c>
      <c r="BL281" s="19" t="s">
        <v>189</v>
      </c>
      <c r="BM281" s="148" t="s">
        <v>549</v>
      </c>
    </row>
    <row r="282" spans="1:65" s="2" customFormat="1">
      <c r="A282" s="34"/>
      <c r="B282" s="35"/>
      <c r="C282" s="34"/>
      <c r="D282" s="150" t="s">
        <v>159</v>
      </c>
      <c r="E282" s="34"/>
      <c r="F282" s="151" t="s">
        <v>550</v>
      </c>
      <c r="G282" s="34"/>
      <c r="H282" s="34"/>
      <c r="I282" s="152"/>
      <c r="J282" s="34"/>
      <c r="K282" s="34"/>
      <c r="L282" s="35"/>
      <c r="M282" s="153"/>
      <c r="N282" s="154"/>
      <c r="O282" s="55"/>
      <c r="P282" s="55"/>
      <c r="Q282" s="55"/>
      <c r="R282" s="55"/>
      <c r="S282" s="55"/>
      <c r="T282" s="56"/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T282" s="19" t="s">
        <v>159</v>
      </c>
      <c r="AU282" s="19" t="s">
        <v>79</v>
      </c>
    </row>
    <row r="283" spans="1:65" s="12" customFormat="1" ht="22.9" customHeight="1">
      <c r="B283" s="123"/>
      <c r="D283" s="124" t="s">
        <v>68</v>
      </c>
      <c r="E283" s="134" t="s">
        <v>551</v>
      </c>
      <c r="F283" s="134" t="s">
        <v>552</v>
      </c>
      <c r="I283" s="126"/>
      <c r="J283" s="135">
        <f>BK283</f>
        <v>0</v>
      </c>
      <c r="L283" s="123"/>
      <c r="M283" s="128"/>
      <c r="N283" s="129"/>
      <c r="O283" s="129"/>
      <c r="P283" s="130">
        <f>SUM(P284:P291)</f>
        <v>0</v>
      </c>
      <c r="Q283" s="129"/>
      <c r="R283" s="130">
        <f>SUM(R284:R291)</f>
        <v>1.7000000000000001E-2</v>
      </c>
      <c r="S283" s="129"/>
      <c r="T283" s="131">
        <f>SUM(T284:T291)</f>
        <v>0</v>
      </c>
      <c r="AR283" s="124" t="s">
        <v>79</v>
      </c>
      <c r="AT283" s="132" t="s">
        <v>68</v>
      </c>
      <c r="AU283" s="132" t="s">
        <v>77</v>
      </c>
      <c r="AY283" s="124" t="s">
        <v>151</v>
      </c>
      <c r="BK283" s="133">
        <f>SUM(BK284:BK291)</f>
        <v>0</v>
      </c>
    </row>
    <row r="284" spans="1:65" s="2" customFormat="1" ht="33" customHeight="1">
      <c r="A284" s="34"/>
      <c r="B284" s="136"/>
      <c r="C284" s="137" t="s">
        <v>553</v>
      </c>
      <c r="D284" s="137" t="s">
        <v>154</v>
      </c>
      <c r="E284" s="138" t="s">
        <v>554</v>
      </c>
      <c r="F284" s="139" t="s">
        <v>555</v>
      </c>
      <c r="G284" s="140" t="s">
        <v>195</v>
      </c>
      <c r="H284" s="141">
        <v>1</v>
      </c>
      <c r="I284" s="142"/>
      <c r="J284" s="143">
        <f>ROUND(I284*H284,2)</f>
        <v>0</v>
      </c>
      <c r="K284" s="139"/>
      <c r="L284" s="35"/>
      <c r="M284" s="144" t="s">
        <v>3</v>
      </c>
      <c r="N284" s="145" t="s">
        <v>40</v>
      </c>
      <c r="O284" s="55"/>
      <c r="P284" s="146">
        <f>O284*H284</f>
        <v>0</v>
      </c>
      <c r="Q284" s="146">
        <v>0</v>
      </c>
      <c r="R284" s="146">
        <f>Q284*H284</f>
        <v>0</v>
      </c>
      <c r="S284" s="146">
        <v>0</v>
      </c>
      <c r="T284" s="147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148" t="s">
        <v>189</v>
      </c>
      <c r="AT284" s="148" t="s">
        <v>154</v>
      </c>
      <c r="AU284" s="148" t="s">
        <v>79</v>
      </c>
      <c r="AY284" s="19" t="s">
        <v>151</v>
      </c>
      <c r="BE284" s="149">
        <f>IF(N284="základní",J284,0)</f>
        <v>0</v>
      </c>
      <c r="BF284" s="149">
        <f>IF(N284="snížená",J284,0)</f>
        <v>0</v>
      </c>
      <c r="BG284" s="149">
        <f>IF(N284="zákl. přenesená",J284,0)</f>
        <v>0</v>
      </c>
      <c r="BH284" s="149">
        <f>IF(N284="sníž. přenesená",J284,0)</f>
        <v>0</v>
      </c>
      <c r="BI284" s="149">
        <f>IF(N284="nulová",J284,0)</f>
        <v>0</v>
      </c>
      <c r="BJ284" s="19" t="s">
        <v>77</v>
      </c>
      <c r="BK284" s="149">
        <f>ROUND(I284*H284,2)</f>
        <v>0</v>
      </c>
      <c r="BL284" s="19" t="s">
        <v>189</v>
      </c>
      <c r="BM284" s="148" t="s">
        <v>556</v>
      </c>
    </row>
    <row r="285" spans="1:65" s="2" customFormat="1">
      <c r="A285" s="34"/>
      <c r="B285" s="35"/>
      <c r="C285" s="34"/>
      <c r="D285" s="150" t="s">
        <v>159</v>
      </c>
      <c r="E285" s="34"/>
      <c r="F285" s="151" t="s">
        <v>557</v>
      </c>
      <c r="G285" s="34"/>
      <c r="H285" s="34"/>
      <c r="I285" s="152"/>
      <c r="J285" s="34"/>
      <c r="K285" s="34"/>
      <c r="L285" s="35"/>
      <c r="M285" s="153"/>
      <c r="N285" s="154"/>
      <c r="O285" s="55"/>
      <c r="P285" s="55"/>
      <c r="Q285" s="55"/>
      <c r="R285" s="55"/>
      <c r="S285" s="55"/>
      <c r="T285" s="56"/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T285" s="19" t="s">
        <v>159</v>
      </c>
      <c r="AU285" s="19" t="s">
        <v>79</v>
      </c>
    </row>
    <row r="286" spans="1:65" s="2" customFormat="1" ht="37.9" customHeight="1">
      <c r="A286" s="34"/>
      <c r="B286" s="136"/>
      <c r="C286" s="179" t="s">
        <v>558</v>
      </c>
      <c r="D286" s="179" t="s">
        <v>470</v>
      </c>
      <c r="E286" s="180" t="s">
        <v>559</v>
      </c>
      <c r="F286" s="181" t="s">
        <v>560</v>
      </c>
      <c r="G286" s="182" t="s">
        <v>188</v>
      </c>
      <c r="H286" s="183">
        <v>1</v>
      </c>
      <c r="I286" s="184"/>
      <c r="J286" s="185">
        <f>ROUND(I286*H286,2)</f>
        <v>0</v>
      </c>
      <c r="K286" s="181"/>
      <c r="L286" s="186"/>
      <c r="M286" s="187" t="s">
        <v>3</v>
      </c>
      <c r="N286" s="188" t="s">
        <v>40</v>
      </c>
      <c r="O286" s="55"/>
      <c r="P286" s="146">
        <f>O286*H286</f>
        <v>0</v>
      </c>
      <c r="Q286" s="146">
        <v>1.6E-2</v>
      </c>
      <c r="R286" s="146">
        <f>Q286*H286</f>
        <v>1.6E-2</v>
      </c>
      <c r="S286" s="146">
        <v>0</v>
      </c>
      <c r="T286" s="147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148" t="s">
        <v>331</v>
      </c>
      <c r="AT286" s="148" t="s">
        <v>470</v>
      </c>
      <c r="AU286" s="148" t="s">
        <v>79</v>
      </c>
      <c r="AY286" s="19" t="s">
        <v>151</v>
      </c>
      <c r="BE286" s="149">
        <f>IF(N286="základní",J286,0)</f>
        <v>0</v>
      </c>
      <c r="BF286" s="149">
        <f>IF(N286="snížená",J286,0)</f>
        <v>0</v>
      </c>
      <c r="BG286" s="149">
        <f>IF(N286="zákl. přenesená",J286,0)</f>
        <v>0</v>
      </c>
      <c r="BH286" s="149">
        <f>IF(N286="sníž. přenesená",J286,0)</f>
        <v>0</v>
      </c>
      <c r="BI286" s="149">
        <f>IF(N286="nulová",J286,0)</f>
        <v>0</v>
      </c>
      <c r="BJ286" s="19" t="s">
        <v>77</v>
      </c>
      <c r="BK286" s="149">
        <f>ROUND(I286*H286,2)</f>
        <v>0</v>
      </c>
      <c r="BL286" s="19" t="s">
        <v>189</v>
      </c>
      <c r="BM286" s="148" t="s">
        <v>561</v>
      </c>
    </row>
    <row r="287" spans="1:65" s="2" customFormat="1" ht="24.2" customHeight="1">
      <c r="A287" s="34"/>
      <c r="B287" s="136"/>
      <c r="C287" s="137" t="s">
        <v>562</v>
      </c>
      <c r="D287" s="137" t="s">
        <v>154</v>
      </c>
      <c r="E287" s="138" t="s">
        <v>563</v>
      </c>
      <c r="F287" s="139" t="s">
        <v>564</v>
      </c>
      <c r="G287" s="140" t="s">
        <v>195</v>
      </c>
      <c r="H287" s="141">
        <v>1</v>
      </c>
      <c r="I287" s="142"/>
      <c r="J287" s="143">
        <f>ROUND(I287*H287,2)</f>
        <v>0</v>
      </c>
      <c r="K287" s="139"/>
      <c r="L287" s="35"/>
      <c r="M287" s="144" t="s">
        <v>3</v>
      </c>
      <c r="N287" s="145" t="s">
        <v>40</v>
      </c>
      <c r="O287" s="55"/>
      <c r="P287" s="146">
        <f>O287*H287</f>
        <v>0</v>
      </c>
      <c r="Q287" s="146">
        <v>0</v>
      </c>
      <c r="R287" s="146">
        <f>Q287*H287</f>
        <v>0</v>
      </c>
      <c r="S287" s="146">
        <v>0</v>
      </c>
      <c r="T287" s="147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148" t="s">
        <v>189</v>
      </c>
      <c r="AT287" s="148" t="s">
        <v>154</v>
      </c>
      <c r="AU287" s="148" t="s">
        <v>79</v>
      </c>
      <c r="AY287" s="19" t="s">
        <v>151</v>
      </c>
      <c r="BE287" s="149">
        <f>IF(N287="základní",J287,0)</f>
        <v>0</v>
      </c>
      <c r="BF287" s="149">
        <f>IF(N287="snížená",J287,0)</f>
        <v>0</v>
      </c>
      <c r="BG287" s="149">
        <f>IF(N287="zákl. přenesená",J287,0)</f>
        <v>0</v>
      </c>
      <c r="BH287" s="149">
        <f>IF(N287="sníž. přenesená",J287,0)</f>
        <v>0</v>
      </c>
      <c r="BI287" s="149">
        <f>IF(N287="nulová",J287,0)</f>
        <v>0</v>
      </c>
      <c r="BJ287" s="19" t="s">
        <v>77</v>
      </c>
      <c r="BK287" s="149">
        <f>ROUND(I287*H287,2)</f>
        <v>0</v>
      </c>
      <c r="BL287" s="19" t="s">
        <v>189</v>
      </c>
      <c r="BM287" s="148" t="s">
        <v>565</v>
      </c>
    </row>
    <row r="288" spans="1:65" s="2" customFormat="1">
      <c r="A288" s="34"/>
      <c r="B288" s="35"/>
      <c r="C288" s="34"/>
      <c r="D288" s="150" t="s">
        <v>159</v>
      </c>
      <c r="E288" s="34"/>
      <c r="F288" s="151" t="s">
        <v>566</v>
      </c>
      <c r="G288" s="34"/>
      <c r="H288" s="34"/>
      <c r="I288" s="152"/>
      <c r="J288" s="34"/>
      <c r="K288" s="34"/>
      <c r="L288" s="35"/>
      <c r="M288" s="153"/>
      <c r="N288" s="154"/>
      <c r="O288" s="55"/>
      <c r="P288" s="55"/>
      <c r="Q288" s="55"/>
      <c r="R288" s="55"/>
      <c r="S288" s="55"/>
      <c r="T288" s="56"/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T288" s="19" t="s">
        <v>159</v>
      </c>
      <c r="AU288" s="19" t="s">
        <v>79</v>
      </c>
    </row>
    <row r="289" spans="1:65" s="2" customFormat="1" ht="24.2" customHeight="1">
      <c r="A289" s="34"/>
      <c r="B289" s="136"/>
      <c r="C289" s="179" t="s">
        <v>567</v>
      </c>
      <c r="D289" s="179" t="s">
        <v>470</v>
      </c>
      <c r="E289" s="180" t="s">
        <v>568</v>
      </c>
      <c r="F289" s="181" t="s">
        <v>569</v>
      </c>
      <c r="G289" s="182" t="s">
        <v>188</v>
      </c>
      <c r="H289" s="183">
        <v>1</v>
      </c>
      <c r="I289" s="184"/>
      <c r="J289" s="185">
        <f>ROUND(I289*H289,2)</f>
        <v>0</v>
      </c>
      <c r="K289" s="181"/>
      <c r="L289" s="186"/>
      <c r="M289" s="187" t="s">
        <v>3</v>
      </c>
      <c r="N289" s="188" t="s">
        <v>40</v>
      </c>
      <c r="O289" s="55"/>
      <c r="P289" s="146">
        <f>O289*H289</f>
        <v>0</v>
      </c>
      <c r="Q289" s="146">
        <v>1E-3</v>
      </c>
      <c r="R289" s="146">
        <f>Q289*H289</f>
        <v>1E-3</v>
      </c>
      <c r="S289" s="146">
        <v>0</v>
      </c>
      <c r="T289" s="147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148" t="s">
        <v>331</v>
      </c>
      <c r="AT289" s="148" t="s">
        <v>470</v>
      </c>
      <c r="AU289" s="148" t="s">
        <v>79</v>
      </c>
      <c r="AY289" s="19" t="s">
        <v>151</v>
      </c>
      <c r="BE289" s="149">
        <f>IF(N289="základní",J289,0)</f>
        <v>0</v>
      </c>
      <c r="BF289" s="149">
        <f>IF(N289="snížená",J289,0)</f>
        <v>0</v>
      </c>
      <c r="BG289" s="149">
        <f>IF(N289="zákl. přenesená",J289,0)</f>
        <v>0</v>
      </c>
      <c r="BH289" s="149">
        <f>IF(N289="sníž. přenesená",J289,0)</f>
        <v>0</v>
      </c>
      <c r="BI289" s="149">
        <f>IF(N289="nulová",J289,0)</f>
        <v>0</v>
      </c>
      <c r="BJ289" s="19" t="s">
        <v>77</v>
      </c>
      <c r="BK289" s="149">
        <f>ROUND(I289*H289,2)</f>
        <v>0</v>
      </c>
      <c r="BL289" s="19" t="s">
        <v>189</v>
      </c>
      <c r="BM289" s="148" t="s">
        <v>570</v>
      </c>
    </row>
    <row r="290" spans="1:65" s="2" customFormat="1" ht="49.15" customHeight="1">
      <c r="A290" s="34"/>
      <c r="B290" s="136"/>
      <c r="C290" s="137" t="s">
        <v>571</v>
      </c>
      <c r="D290" s="137" t="s">
        <v>154</v>
      </c>
      <c r="E290" s="138" t="s">
        <v>572</v>
      </c>
      <c r="F290" s="139" t="s">
        <v>573</v>
      </c>
      <c r="G290" s="140" t="s">
        <v>302</v>
      </c>
      <c r="H290" s="141">
        <v>1.7000000000000001E-2</v>
      </c>
      <c r="I290" s="142"/>
      <c r="J290" s="143">
        <f>ROUND(I290*H290,2)</f>
        <v>0</v>
      </c>
      <c r="K290" s="139"/>
      <c r="L290" s="35"/>
      <c r="M290" s="144" t="s">
        <v>3</v>
      </c>
      <c r="N290" s="145" t="s">
        <v>40</v>
      </c>
      <c r="O290" s="55"/>
      <c r="P290" s="146">
        <f>O290*H290</f>
        <v>0</v>
      </c>
      <c r="Q290" s="146">
        <v>0</v>
      </c>
      <c r="R290" s="146">
        <f>Q290*H290</f>
        <v>0</v>
      </c>
      <c r="S290" s="146">
        <v>0</v>
      </c>
      <c r="T290" s="147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148" t="s">
        <v>189</v>
      </c>
      <c r="AT290" s="148" t="s">
        <v>154</v>
      </c>
      <c r="AU290" s="148" t="s">
        <v>79</v>
      </c>
      <c r="AY290" s="19" t="s">
        <v>151</v>
      </c>
      <c r="BE290" s="149">
        <f>IF(N290="základní",J290,0)</f>
        <v>0</v>
      </c>
      <c r="BF290" s="149">
        <f>IF(N290="snížená",J290,0)</f>
        <v>0</v>
      </c>
      <c r="BG290" s="149">
        <f>IF(N290="zákl. přenesená",J290,0)</f>
        <v>0</v>
      </c>
      <c r="BH290" s="149">
        <f>IF(N290="sníž. přenesená",J290,0)</f>
        <v>0</v>
      </c>
      <c r="BI290" s="149">
        <f>IF(N290="nulová",J290,0)</f>
        <v>0</v>
      </c>
      <c r="BJ290" s="19" t="s">
        <v>77</v>
      </c>
      <c r="BK290" s="149">
        <f>ROUND(I290*H290,2)</f>
        <v>0</v>
      </c>
      <c r="BL290" s="19" t="s">
        <v>189</v>
      </c>
      <c r="BM290" s="148" t="s">
        <v>574</v>
      </c>
    </row>
    <row r="291" spans="1:65" s="2" customFormat="1">
      <c r="A291" s="34"/>
      <c r="B291" s="35"/>
      <c r="C291" s="34"/>
      <c r="D291" s="150" t="s">
        <v>159</v>
      </c>
      <c r="E291" s="34"/>
      <c r="F291" s="151" t="s">
        <v>575</v>
      </c>
      <c r="G291" s="34"/>
      <c r="H291" s="34"/>
      <c r="I291" s="152"/>
      <c r="J291" s="34"/>
      <c r="K291" s="34"/>
      <c r="L291" s="35"/>
      <c r="M291" s="153"/>
      <c r="N291" s="154"/>
      <c r="O291" s="55"/>
      <c r="P291" s="55"/>
      <c r="Q291" s="55"/>
      <c r="R291" s="55"/>
      <c r="S291" s="55"/>
      <c r="T291" s="56"/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T291" s="19" t="s">
        <v>159</v>
      </c>
      <c r="AU291" s="19" t="s">
        <v>79</v>
      </c>
    </row>
    <row r="292" spans="1:65" s="12" customFormat="1" ht="22.9" customHeight="1">
      <c r="B292" s="123"/>
      <c r="D292" s="124" t="s">
        <v>68</v>
      </c>
      <c r="E292" s="134" t="s">
        <v>576</v>
      </c>
      <c r="F292" s="134" t="s">
        <v>577</v>
      </c>
      <c r="I292" s="126"/>
      <c r="J292" s="135">
        <f>BK292</f>
        <v>0</v>
      </c>
      <c r="L292" s="123"/>
      <c r="M292" s="128"/>
      <c r="N292" s="129"/>
      <c r="O292" s="129"/>
      <c r="P292" s="130">
        <f>SUM(P293:P298)</f>
        <v>0</v>
      </c>
      <c r="Q292" s="129"/>
      <c r="R292" s="130">
        <f>SUM(R293:R298)</f>
        <v>1.9E-3</v>
      </c>
      <c r="S292" s="129"/>
      <c r="T292" s="131">
        <f>SUM(T293:T298)</f>
        <v>0</v>
      </c>
      <c r="AR292" s="124" t="s">
        <v>79</v>
      </c>
      <c r="AT292" s="132" t="s">
        <v>68</v>
      </c>
      <c r="AU292" s="132" t="s">
        <v>77</v>
      </c>
      <c r="AY292" s="124" t="s">
        <v>151</v>
      </c>
      <c r="BK292" s="133">
        <f>SUM(BK293:BK298)</f>
        <v>0</v>
      </c>
    </row>
    <row r="293" spans="1:65" s="2" customFormat="1" ht="24.2" customHeight="1">
      <c r="A293" s="34"/>
      <c r="B293" s="136"/>
      <c r="C293" s="137" t="s">
        <v>578</v>
      </c>
      <c r="D293" s="137" t="s">
        <v>154</v>
      </c>
      <c r="E293" s="138" t="s">
        <v>579</v>
      </c>
      <c r="F293" s="139" t="s">
        <v>580</v>
      </c>
      <c r="G293" s="140" t="s">
        <v>188</v>
      </c>
      <c r="H293" s="141">
        <v>1</v>
      </c>
      <c r="I293" s="142"/>
      <c r="J293" s="143">
        <f>ROUND(I293*H293,2)</f>
        <v>0</v>
      </c>
      <c r="K293" s="139"/>
      <c r="L293" s="35"/>
      <c r="M293" s="144" t="s">
        <v>3</v>
      </c>
      <c r="N293" s="145" t="s">
        <v>40</v>
      </c>
      <c r="O293" s="55"/>
      <c r="P293" s="146">
        <f>O293*H293</f>
        <v>0</v>
      </c>
      <c r="Q293" s="146">
        <v>0</v>
      </c>
      <c r="R293" s="146">
        <f>Q293*H293</f>
        <v>0</v>
      </c>
      <c r="S293" s="146">
        <v>0</v>
      </c>
      <c r="T293" s="147">
        <f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148" t="s">
        <v>189</v>
      </c>
      <c r="AT293" s="148" t="s">
        <v>154</v>
      </c>
      <c r="AU293" s="148" t="s">
        <v>79</v>
      </c>
      <c r="AY293" s="19" t="s">
        <v>151</v>
      </c>
      <c r="BE293" s="149">
        <f>IF(N293="základní",J293,0)</f>
        <v>0</v>
      </c>
      <c r="BF293" s="149">
        <f>IF(N293="snížená",J293,0)</f>
        <v>0</v>
      </c>
      <c r="BG293" s="149">
        <f>IF(N293="zákl. přenesená",J293,0)</f>
        <v>0</v>
      </c>
      <c r="BH293" s="149">
        <f>IF(N293="sníž. přenesená",J293,0)</f>
        <v>0</v>
      </c>
      <c r="BI293" s="149">
        <f>IF(N293="nulová",J293,0)</f>
        <v>0</v>
      </c>
      <c r="BJ293" s="19" t="s">
        <v>77</v>
      </c>
      <c r="BK293" s="149">
        <f>ROUND(I293*H293,2)</f>
        <v>0</v>
      </c>
      <c r="BL293" s="19" t="s">
        <v>189</v>
      </c>
      <c r="BM293" s="148" t="s">
        <v>581</v>
      </c>
    </row>
    <row r="294" spans="1:65" s="2" customFormat="1">
      <c r="A294" s="34"/>
      <c r="B294" s="35"/>
      <c r="C294" s="34"/>
      <c r="D294" s="150" t="s">
        <v>159</v>
      </c>
      <c r="E294" s="34"/>
      <c r="F294" s="151" t="s">
        <v>582</v>
      </c>
      <c r="G294" s="34"/>
      <c r="H294" s="34"/>
      <c r="I294" s="152"/>
      <c r="J294" s="34"/>
      <c r="K294" s="34"/>
      <c r="L294" s="35"/>
      <c r="M294" s="153"/>
      <c r="N294" s="154"/>
      <c r="O294" s="55"/>
      <c r="P294" s="55"/>
      <c r="Q294" s="55"/>
      <c r="R294" s="55"/>
      <c r="S294" s="55"/>
      <c r="T294" s="56"/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T294" s="19" t="s">
        <v>159</v>
      </c>
      <c r="AU294" s="19" t="s">
        <v>79</v>
      </c>
    </row>
    <row r="295" spans="1:65" s="2" customFormat="1" ht="21.75" customHeight="1">
      <c r="A295" s="34"/>
      <c r="B295" s="136"/>
      <c r="C295" s="179" t="s">
        <v>583</v>
      </c>
      <c r="D295" s="179" t="s">
        <v>470</v>
      </c>
      <c r="E295" s="180" t="s">
        <v>584</v>
      </c>
      <c r="F295" s="181" t="s">
        <v>585</v>
      </c>
      <c r="G295" s="182" t="s">
        <v>188</v>
      </c>
      <c r="H295" s="183">
        <v>1</v>
      </c>
      <c r="I295" s="184"/>
      <c r="J295" s="185">
        <f>ROUND(I295*H295,2)</f>
        <v>0</v>
      </c>
      <c r="K295" s="181"/>
      <c r="L295" s="186"/>
      <c r="M295" s="187" t="s">
        <v>3</v>
      </c>
      <c r="N295" s="188" t="s">
        <v>40</v>
      </c>
      <c r="O295" s="55"/>
      <c r="P295" s="146">
        <f>O295*H295</f>
        <v>0</v>
      </c>
      <c r="Q295" s="146">
        <v>2.9999999999999997E-4</v>
      </c>
      <c r="R295" s="146">
        <f>Q295*H295</f>
        <v>2.9999999999999997E-4</v>
      </c>
      <c r="S295" s="146">
        <v>0</v>
      </c>
      <c r="T295" s="147">
        <f>S295*H295</f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148" t="s">
        <v>331</v>
      </c>
      <c r="AT295" s="148" t="s">
        <v>470</v>
      </c>
      <c r="AU295" s="148" t="s">
        <v>79</v>
      </c>
      <c r="AY295" s="19" t="s">
        <v>151</v>
      </c>
      <c r="BE295" s="149">
        <f>IF(N295="základní",J295,0)</f>
        <v>0</v>
      </c>
      <c r="BF295" s="149">
        <f>IF(N295="snížená",J295,0)</f>
        <v>0</v>
      </c>
      <c r="BG295" s="149">
        <f>IF(N295="zákl. přenesená",J295,0)</f>
        <v>0</v>
      </c>
      <c r="BH295" s="149">
        <f>IF(N295="sníž. přenesená",J295,0)</f>
        <v>0</v>
      </c>
      <c r="BI295" s="149">
        <f>IF(N295="nulová",J295,0)</f>
        <v>0</v>
      </c>
      <c r="BJ295" s="19" t="s">
        <v>77</v>
      </c>
      <c r="BK295" s="149">
        <f>ROUND(I295*H295,2)</f>
        <v>0</v>
      </c>
      <c r="BL295" s="19" t="s">
        <v>189</v>
      </c>
      <c r="BM295" s="148" t="s">
        <v>586</v>
      </c>
    </row>
    <row r="296" spans="1:65" s="2" customFormat="1" ht="24.2" customHeight="1">
      <c r="A296" s="34"/>
      <c r="B296" s="136"/>
      <c r="C296" s="137" t="s">
        <v>587</v>
      </c>
      <c r="D296" s="137" t="s">
        <v>154</v>
      </c>
      <c r="E296" s="138" t="s">
        <v>588</v>
      </c>
      <c r="F296" s="139" t="s">
        <v>589</v>
      </c>
      <c r="G296" s="140" t="s">
        <v>188</v>
      </c>
      <c r="H296" s="141">
        <v>2</v>
      </c>
      <c r="I296" s="142"/>
      <c r="J296" s="143">
        <f>ROUND(I296*H296,2)</f>
        <v>0</v>
      </c>
      <c r="K296" s="139"/>
      <c r="L296" s="35"/>
      <c r="M296" s="144" t="s">
        <v>3</v>
      </c>
      <c r="N296" s="145" t="s">
        <v>40</v>
      </c>
      <c r="O296" s="55"/>
      <c r="P296" s="146">
        <f>O296*H296</f>
        <v>0</v>
      </c>
      <c r="Q296" s="146">
        <v>0</v>
      </c>
      <c r="R296" s="146">
        <f>Q296*H296</f>
        <v>0</v>
      </c>
      <c r="S296" s="146">
        <v>0</v>
      </c>
      <c r="T296" s="147">
        <f>S296*H296</f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148" t="s">
        <v>189</v>
      </c>
      <c r="AT296" s="148" t="s">
        <v>154</v>
      </c>
      <c r="AU296" s="148" t="s">
        <v>79</v>
      </c>
      <c r="AY296" s="19" t="s">
        <v>151</v>
      </c>
      <c r="BE296" s="149">
        <f>IF(N296="základní",J296,0)</f>
        <v>0</v>
      </c>
      <c r="BF296" s="149">
        <f>IF(N296="snížená",J296,0)</f>
        <v>0</v>
      </c>
      <c r="BG296" s="149">
        <f>IF(N296="zákl. přenesená",J296,0)</f>
        <v>0</v>
      </c>
      <c r="BH296" s="149">
        <f>IF(N296="sníž. přenesená",J296,0)</f>
        <v>0</v>
      </c>
      <c r="BI296" s="149">
        <f>IF(N296="nulová",J296,0)</f>
        <v>0</v>
      </c>
      <c r="BJ296" s="19" t="s">
        <v>77</v>
      </c>
      <c r="BK296" s="149">
        <f>ROUND(I296*H296,2)</f>
        <v>0</v>
      </c>
      <c r="BL296" s="19" t="s">
        <v>189</v>
      </c>
      <c r="BM296" s="148" t="s">
        <v>590</v>
      </c>
    </row>
    <row r="297" spans="1:65" s="2" customFormat="1">
      <c r="A297" s="34"/>
      <c r="B297" s="35"/>
      <c r="C297" s="34"/>
      <c r="D297" s="150" t="s">
        <v>159</v>
      </c>
      <c r="E297" s="34"/>
      <c r="F297" s="151" t="s">
        <v>591</v>
      </c>
      <c r="G297" s="34"/>
      <c r="H297" s="34"/>
      <c r="I297" s="152"/>
      <c r="J297" s="34"/>
      <c r="K297" s="34"/>
      <c r="L297" s="35"/>
      <c r="M297" s="153"/>
      <c r="N297" s="154"/>
      <c r="O297" s="55"/>
      <c r="P297" s="55"/>
      <c r="Q297" s="55"/>
      <c r="R297" s="55"/>
      <c r="S297" s="55"/>
      <c r="T297" s="56"/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T297" s="19" t="s">
        <v>159</v>
      </c>
      <c r="AU297" s="19" t="s">
        <v>79</v>
      </c>
    </row>
    <row r="298" spans="1:65" s="2" customFormat="1" ht="24.2" customHeight="1">
      <c r="A298" s="34"/>
      <c r="B298" s="136"/>
      <c r="C298" s="179" t="s">
        <v>592</v>
      </c>
      <c r="D298" s="179" t="s">
        <v>470</v>
      </c>
      <c r="E298" s="180" t="s">
        <v>593</v>
      </c>
      <c r="F298" s="181" t="s">
        <v>594</v>
      </c>
      <c r="G298" s="182" t="s">
        <v>188</v>
      </c>
      <c r="H298" s="183">
        <v>2</v>
      </c>
      <c r="I298" s="184"/>
      <c r="J298" s="185">
        <f>ROUND(I298*H298,2)</f>
        <v>0</v>
      </c>
      <c r="K298" s="181"/>
      <c r="L298" s="186"/>
      <c r="M298" s="187" t="s">
        <v>3</v>
      </c>
      <c r="N298" s="188" t="s">
        <v>40</v>
      </c>
      <c r="O298" s="55"/>
      <c r="P298" s="146">
        <f>O298*H298</f>
        <v>0</v>
      </c>
      <c r="Q298" s="146">
        <v>8.0000000000000004E-4</v>
      </c>
      <c r="R298" s="146">
        <f>Q298*H298</f>
        <v>1.6000000000000001E-3</v>
      </c>
      <c r="S298" s="146">
        <v>0</v>
      </c>
      <c r="T298" s="147">
        <f>S298*H298</f>
        <v>0</v>
      </c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R298" s="148" t="s">
        <v>331</v>
      </c>
      <c r="AT298" s="148" t="s">
        <v>470</v>
      </c>
      <c r="AU298" s="148" t="s">
        <v>79</v>
      </c>
      <c r="AY298" s="19" t="s">
        <v>151</v>
      </c>
      <c r="BE298" s="149">
        <f>IF(N298="základní",J298,0)</f>
        <v>0</v>
      </c>
      <c r="BF298" s="149">
        <f>IF(N298="snížená",J298,0)</f>
        <v>0</v>
      </c>
      <c r="BG298" s="149">
        <f>IF(N298="zákl. přenesená",J298,0)</f>
        <v>0</v>
      </c>
      <c r="BH298" s="149">
        <f>IF(N298="sníž. přenesená",J298,0)</f>
        <v>0</v>
      </c>
      <c r="BI298" s="149">
        <f>IF(N298="nulová",J298,0)</f>
        <v>0</v>
      </c>
      <c r="BJ298" s="19" t="s">
        <v>77</v>
      </c>
      <c r="BK298" s="149">
        <f>ROUND(I298*H298,2)</f>
        <v>0</v>
      </c>
      <c r="BL298" s="19" t="s">
        <v>189</v>
      </c>
      <c r="BM298" s="148" t="s">
        <v>595</v>
      </c>
    </row>
    <row r="299" spans="1:65" s="12" customFormat="1" ht="22.9" customHeight="1">
      <c r="B299" s="123"/>
      <c r="D299" s="124" t="s">
        <v>68</v>
      </c>
      <c r="E299" s="134" t="s">
        <v>596</v>
      </c>
      <c r="F299" s="134" t="s">
        <v>597</v>
      </c>
      <c r="I299" s="126"/>
      <c r="J299" s="135">
        <f>BK299</f>
        <v>0</v>
      </c>
      <c r="L299" s="123"/>
      <c r="M299" s="128"/>
      <c r="N299" s="129"/>
      <c r="O299" s="129"/>
      <c r="P299" s="130">
        <f>P300+P301+P302+P313</f>
        <v>0</v>
      </c>
      <c r="Q299" s="129"/>
      <c r="R299" s="130">
        <f>R300+R301+R302+R313</f>
        <v>7.9876595099999989E-2</v>
      </c>
      <c r="S299" s="129"/>
      <c r="T299" s="131">
        <f>T300+T301+T302+T313</f>
        <v>0</v>
      </c>
      <c r="AR299" s="124" t="s">
        <v>79</v>
      </c>
      <c r="AT299" s="132" t="s">
        <v>68</v>
      </c>
      <c r="AU299" s="132" t="s">
        <v>77</v>
      </c>
      <c r="AY299" s="124" t="s">
        <v>151</v>
      </c>
      <c r="BK299" s="133">
        <f>BK300+BK301+BK302+BK313</f>
        <v>0</v>
      </c>
    </row>
    <row r="300" spans="1:65" s="2" customFormat="1" ht="76.349999999999994" customHeight="1">
      <c r="A300" s="34"/>
      <c r="B300" s="136"/>
      <c r="C300" s="137" t="s">
        <v>598</v>
      </c>
      <c r="D300" s="137" t="s">
        <v>154</v>
      </c>
      <c r="E300" s="138" t="s">
        <v>599</v>
      </c>
      <c r="F300" s="139" t="s">
        <v>600</v>
      </c>
      <c r="G300" s="140" t="s">
        <v>302</v>
      </c>
      <c r="H300" s="141">
        <v>0.08</v>
      </c>
      <c r="I300" s="142"/>
      <c r="J300" s="143">
        <f>ROUND(I300*H300,2)</f>
        <v>0</v>
      </c>
      <c r="K300" s="139"/>
      <c r="L300" s="35"/>
      <c r="M300" s="144" t="s">
        <v>3</v>
      </c>
      <c r="N300" s="145" t="s">
        <v>40</v>
      </c>
      <c r="O300" s="55"/>
      <c r="P300" s="146">
        <f>O300*H300</f>
        <v>0</v>
      </c>
      <c r="Q300" s="146">
        <v>0</v>
      </c>
      <c r="R300" s="146">
        <f>Q300*H300</f>
        <v>0</v>
      </c>
      <c r="S300" s="146">
        <v>0</v>
      </c>
      <c r="T300" s="147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148" t="s">
        <v>189</v>
      </c>
      <c r="AT300" s="148" t="s">
        <v>154</v>
      </c>
      <c r="AU300" s="148" t="s">
        <v>79</v>
      </c>
      <c r="AY300" s="19" t="s">
        <v>151</v>
      </c>
      <c r="BE300" s="149">
        <f>IF(N300="základní",J300,0)</f>
        <v>0</v>
      </c>
      <c r="BF300" s="149">
        <f>IF(N300="snížená",J300,0)</f>
        <v>0</v>
      </c>
      <c r="BG300" s="149">
        <f>IF(N300="zákl. přenesená",J300,0)</f>
        <v>0</v>
      </c>
      <c r="BH300" s="149">
        <f>IF(N300="sníž. přenesená",J300,0)</f>
        <v>0</v>
      </c>
      <c r="BI300" s="149">
        <f>IF(N300="nulová",J300,0)</f>
        <v>0</v>
      </c>
      <c r="BJ300" s="19" t="s">
        <v>77</v>
      </c>
      <c r="BK300" s="149">
        <f>ROUND(I300*H300,2)</f>
        <v>0</v>
      </c>
      <c r="BL300" s="19" t="s">
        <v>189</v>
      </c>
      <c r="BM300" s="148" t="s">
        <v>601</v>
      </c>
    </row>
    <row r="301" spans="1:65" s="2" customFormat="1">
      <c r="A301" s="34"/>
      <c r="B301" s="35"/>
      <c r="C301" s="34"/>
      <c r="D301" s="150" t="s">
        <v>159</v>
      </c>
      <c r="E301" s="34"/>
      <c r="F301" s="151" t="s">
        <v>602</v>
      </c>
      <c r="G301" s="34"/>
      <c r="H301" s="34"/>
      <c r="I301" s="152"/>
      <c r="J301" s="34"/>
      <c r="K301" s="34"/>
      <c r="L301" s="35"/>
      <c r="M301" s="153"/>
      <c r="N301" s="154"/>
      <c r="O301" s="55"/>
      <c r="P301" s="55"/>
      <c r="Q301" s="55"/>
      <c r="R301" s="55"/>
      <c r="S301" s="55"/>
      <c r="T301" s="56"/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T301" s="19" t="s">
        <v>159</v>
      </c>
      <c r="AU301" s="19" t="s">
        <v>79</v>
      </c>
    </row>
    <row r="302" spans="1:65" s="12" customFormat="1" ht="20.85" customHeight="1">
      <c r="B302" s="123"/>
      <c r="D302" s="124" t="s">
        <v>68</v>
      </c>
      <c r="E302" s="134" t="s">
        <v>603</v>
      </c>
      <c r="F302" s="134" t="s">
        <v>604</v>
      </c>
      <c r="I302" s="126"/>
      <c r="J302" s="135">
        <f>BK302</f>
        <v>0</v>
      </c>
      <c r="L302" s="123"/>
      <c r="M302" s="128"/>
      <c r="N302" s="129"/>
      <c r="O302" s="129"/>
      <c r="P302" s="130">
        <f>SUM(P303:P312)</f>
        <v>0</v>
      </c>
      <c r="Q302" s="129"/>
      <c r="R302" s="130">
        <f>SUM(R303:R312)</f>
        <v>6.5426849999999995E-2</v>
      </c>
      <c r="S302" s="129"/>
      <c r="T302" s="131">
        <f>SUM(T303:T312)</f>
        <v>0</v>
      </c>
      <c r="AR302" s="124" t="s">
        <v>79</v>
      </c>
      <c r="AT302" s="132" t="s">
        <v>68</v>
      </c>
      <c r="AU302" s="132" t="s">
        <v>79</v>
      </c>
      <c r="AY302" s="124" t="s">
        <v>151</v>
      </c>
      <c r="BK302" s="133">
        <f>SUM(BK303:BK312)</f>
        <v>0</v>
      </c>
    </row>
    <row r="303" spans="1:65" s="2" customFormat="1" ht="37.9" customHeight="1">
      <c r="A303" s="34"/>
      <c r="B303" s="136"/>
      <c r="C303" s="137" t="s">
        <v>605</v>
      </c>
      <c r="D303" s="137" t="s">
        <v>154</v>
      </c>
      <c r="E303" s="138" t="s">
        <v>606</v>
      </c>
      <c r="F303" s="139" t="s">
        <v>607</v>
      </c>
      <c r="G303" s="140" t="s">
        <v>82</v>
      </c>
      <c r="H303" s="141">
        <v>5.7089999999999996</v>
      </c>
      <c r="I303" s="142"/>
      <c r="J303" s="143">
        <f>ROUND(I303*H303,2)</f>
        <v>0</v>
      </c>
      <c r="K303" s="139"/>
      <c r="L303" s="35"/>
      <c r="M303" s="144" t="s">
        <v>3</v>
      </c>
      <c r="N303" s="145" t="s">
        <v>40</v>
      </c>
      <c r="O303" s="55"/>
      <c r="P303" s="146">
        <f>O303*H303</f>
        <v>0</v>
      </c>
      <c r="Q303" s="146">
        <v>7.0600000000000003E-3</v>
      </c>
      <c r="R303" s="146">
        <f>Q303*H303</f>
        <v>4.0305540000000001E-2</v>
      </c>
      <c r="S303" s="146">
        <v>0</v>
      </c>
      <c r="T303" s="147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148" t="s">
        <v>189</v>
      </c>
      <c r="AT303" s="148" t="s">
        <v>154</v>
      </c>
      <c r="AU303" s="148" t="s">
        <v>84</v>
      </c>
      <c r="AY303" s="19" t="s">
        <v>151</v>
      </c>
      <c r="BE303" s="149">
        <f>IF(N303="základní",J303,0)</f>
        <v>0</v>
      </c>
      <c r="BF303" s="149">
        <f>IF(N303="snížená",J303,0)</f>
        <v>0</v>
      </c>
      <c r="BG303" s="149">
        <f>IF(N303="zákl. přenesená",J303,0)</f>
        <v>0</v>
      </c>
      <c r="BH303" s="149">
        <f>IF(N303="sníž. přenesená",J303,0)</f>
        <v>0</v>
      </c>
      <c r="BI303" s="149">
        <f>IF(N303="nulová",J303,0)</f>
        <v>0</v>
      </c>
      <c r="BJ303" s="19" t="s">
        <v>77</v>
      </c>
      <c r="BK303" s="149">
        <f>ROUND(I303*H303,2)</f>
        <v>0</v>
      </c>
      <c r="BL303" s="19" t="s">
        <v>189</v>
      </c>
      <c r="BM303" s="148" t="s">
        <v>608</v>
      </c>
    </row>
    <row r="304" spans="1:65" s="2" customFormat="1">
      <c r="A304" s="34"/>
      <c r="B304" s="35"/>
      <c r="C304" s="34"/>
      <c r="D304" s="150" t="s">
        <v>159</v>
      </c>
      <c r="E304" s="34"/>
      <c r="F304" s="151" t="s">
        <v>609</v>
      </c>
      <c r="G304" s="34"/>
      <c r="H304" s="34"/>
      <c r="I304" s="152"/>
      <c r="J304" s="34"/>
      <c r="K304" s="34"/>
      <c r="L304" s="35"/>
      <c r="M304" s="153"/>
      <c r="N304" s="154"/>
      <c r="O304" s="55"/>
      <c r="P304" s="55"/>
      <c r="Q304" s="55"/>
      <c r="R304" s="55"/>
      <c r="S304" s="55"/>
      <c r="T304" s="56"/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T304" s="19" t="s">
        <v>159</v>
      </c>
      <c r="AU304" s="19" t="s">
        <v>84</v>
      </c>
    </row>
    <row r="305" spans="1:65" s="13" customFormat="1">
      <c r="B305" s="155"/>
      <c r="D305" s="156" t="s">
        <v>161</v>
      </c>
      <c r="E305" s="157" t="s">
        <v>3</v>
      </c>
      <c r="F305" s="158" t="s">
        <v>85</v>
      </c>
      <c r="H305" s="159">
        <v>5.7089999999999996</v>
      </c>
      <c r="I305" s="160"/>
      <c r="L305" s="155"/>
      <c r="M305" s="161"/>
      <c r="N305" s="162"/>
      <c r="O305" s="162"/>
      <c r="P305" s="162"/>
      <c r="Q305" s="162"/>
      <c r="R305" s="162"/>
      <c r="S305" s="162"/>
      <c r="T305" s="163"/>
      <c r="AT305" s="157" t="s">
        <v>161</v>
      </c>
      <c r="AU305" s="157" t="s">
        <v>84</v>
      </c>
      <c r="AV305" s="13" t="s">
        <v>79</v>
      </c>
      <c r="AW305" s="13" t="s">
        <v>31</v>
      </c>
      <c r="AX305" s="13" t="s">
        <v>77</v>
      </c>
      <c r="AY305" s="157" t="s">
        <v>151</v>
      </c>
    </row>
    <row r="306" spans="1:65" s="2" customFormat="1" ht="44.25" customHeight="1">
      <c r="A306" s="34"/>
      <c r="B306" s="136"/>
      <c r="C306" s="179" t="s">
        <v>610</v>
      </c>
      <c r="D306" s="179" t="s">
        <v>470</v>
      </c>
      <c r="E306" s="180" t="s">
        <v>611</v>
      </c>
      <c r="F306" s="181" t="s">
        <v>612</v>
      </c>
      <c r="G306" s="182" t="s">
        <v>82</v>
      </c>
      <c r="H306" s="183">
        <v>5.9939999999999998</v>
      </c>
      <c r="I306" s="184"/>
      <c r="J306" s="185">
        <f>ROUND(I306*H306,2)</f>
        <v>0</v>
      </c>
      <c r="K306" s="181"/>
      <c r="L306" s="186"/>
      <c r="M306" s="187" t="s">
        <v>3</v>
      </c>
      <c r="N306" s="188" t="s">
        <v>40</v>
      </c>
      <c r="O306" s="55"/>
      <c r="P306" s="146">
        <f>O306*H306</f>
        <v>0</v>
      </c>
      <c r="Q306" s="146">
        <v>3.0999999999999999E-3</v>
      </c>
      <c r="R306" s="146">
        <f>Q306*H306</f>
        <v>1.8581399999999998E-2</v>
      </c>
      <c r="S306" s="146">
        <v>0</v>
      </c>
      <c r="T306" s="147">
        <f>S306*H306</f>
        <v>0</v>
      </c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R306" s="148" t="s">
        <v>331</v>
      </c>
      <c r="AT306" s="148" t="s">
        <v>470</v>
      </c>
      <c r="AU306" s="148" t="s">
        <v>84</v>
      </c>
      <c r="AY306" s="19" t="s">
        <v>151</v>
      </c>
      <c r="BE306" s="149">
        <f>IF(N306="základní",J306,0)</f>
        <v>0</v>
      </c>
      <c r="BF306" s="149">
        <f>IF(N306="snížená",J306,0)</f>
        <v>0</v>
      </c>
      <c r="BG306" s="149">
        <f>IF(N306="zákl. přenesená",J306,0)</f>
        <v>0</v>
      </c>
      <c r="BH306" s="149">
        <f>IF(N306="sníž. přenesená",J306,0)</f>
        <v>0</v>
      </c>
      <c r="BI306" s="149">
        <f>IF(N306="nulová",J306,0)</f>
        <v>0</v>
      </c>
      <c r="BJ306" s="19" t="s">
        <v>77</v>
      </c>
      <c r="BK306" s="149">
        <f>ROUND(I306*H306,2)</f>
        <v>0</v>
      </c>
      <c r="BL306" s="19" t="s">
        <v>189</v>
      </c>
      <c r="BM306" s="148" t="s">
        <v>613</v>
      </c>
    </row>
    <row r="307" spans="1:65" s="13" customFormat="1">
      <c r="B307" s="155"/>
      <c r="D307" s="156" t="s">
        <v>161</v>
      </c>
      <c r="F307" s="158" t="s">
        <v>614</v>
      </c>
      <c r="H307" s="159">
        <v>5.9939999999999998</v>
      </c>
      <c r="I307" s="160"/>
      <c r="L307" s="155"/>
      <c r="M307" s="161"/>
      <c r="N307" s="162"/>
      <c r="O307" s="162"/>
      <c r="P307" s="162"/>
      <c r="Q307" s="162"/>
      <c r="R307" s="162"/>
      <c r="S307" s="162"/>
      <c r="T307" s="163"/>
      <c r="AT307" s="157" t="s">
        <v>161</v>
      </c>
      <c r="AU307" s="157" t="s">
        <v>84</v>
      </c>
      <c r="AV307" s="13" t="s">
        <v>79</v>
      </c>
      <c r="AW307" s="13" t="s">
        <v>4</v>
      </c>
      <c r="AX307" s="13" t="s">
        <v>77</v>
      </c>
      <c r="AY307" s="157" t="s">
        <v>151</v>
      </c>
    </row>
    <row r="308" spans="1:65" s="2" customFormat="1" ht="24.2" customHeight="1">
      <c r="A308" s="34"/>
      <c r="B308" s="136"/>
      <c r="C308" s="137" t="s">
        <v>615</v>
      </c>
      <c r="D308" s="137" t="s">
        <v>154</v>
      </c>
      <c r="E308" s="138" t="s">
        <v>616</v>
      </c>
      <c r="F308" s="139" t="s">
        <v>617</v>
      </c>
      <c r="G308" s="140" t="s">
        <v>180</v>
      </c>
      <c r="H308" s="141">
        <v>16.37</v>
      </c>
      <c r="I308" s="142"/>
      <c r="J308" s="143">
        <f>ROUND(I308*H308,2)</f>
        <v>0</v>
      </c>
      <c r="K308" s="139"/>
      <c r="L308" s="35"/>
      <c r="M308" s="144" t="s">
        <v>3</v>
      </c>
      <c r="N308" s="145" t="s">
        <v>40</v>
      </c>
      <c r="O308" s="55"/>
      <c r="P308" s="146">
        <f>O308*H308</f>
        <v>0</v>
      </c>
      <c r="Q308" s="146">
        <v>2.0000000000000001E-4</v>
      </c>
      <c r="R308" s="146">
        <f>Q308*H308</f>
        <v>3.2740000000000004E-3</v>
      </c>
      <c r="S308" s="146">
        <v>0</v>
      </c>
      <c r="T308" s="147">
        <f>S308*H308</f>
        <v>0</v>
      </c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R308" s="148" t="s">
        <v>189</v>
      </c>
      <c r="AT308" s="148" t="s">
        <v>154</v>
      </c>
      <c r="AU308" s="148" t="s">
        <v>84</v>
      </c>
      <c r="AY308" s="19" t="s">
        <v>151</v>
      </c>
      <c r="BE308" s="149">
        <f>IF(N308="základní",J308,0)</f>
        <v>0</v>
      </c>
      <c r="BF308" s="149">
        <f>IF(N308="snížená",J308,0)</f>
        <v>0</v>
      </c>
      <c r="BG308" s="149">
        <f>IF(N308="zákl. přenesená",J308,0)</f>
        <v>0</v>
      </c>
      <c r="BH308" s="149">
        <f>IF(N308="sníž. přenesená",J308,0)</f>
        <v>0</v>
      </c>
      <c r="BI308" s="149">
        <f>IF(N308="nulová",J308,0)</f>
        <v>0</v>
      </c>
      <c r="BJ308" s="19" t="s">
        <v>77</v>
      </c>
      <c r="BK308" s="149">
        <f>ROUND(I308*H308,2)</f>
        <v>0</v>
      </c>
      <c r="BL308" s="19" t="s">
        <v>189</v>
      </c>
      <c r="BM308" s="148" t="s">
        <v>618</v>
      </c>
    </row>
    <row r="309" spans="1:65" s="2" customFormat="1">
      <c r="A309" s="34"/>
      <c r="B309" s="35"/>
      <c r="C309" s="34"/>
      <c r="D309" s="150" t="s">
        <v>159</v>
      </c>
      <c r="E309" s="34"/>
      <c r="F309" s="151" t="s">
        <v>619</v>
      </c>
      <c r="G309" s="34"/>
      <c r="H309" s="34"/>
      <c r="I309" s="152"/>
      <c r="J309" s="34"/>
      <c r="K309" s="34"/>
      <c r="L309" s="35"/>
      <c r="M309" s="153"/>
      <c r="N309" s="154"/>
      <c r="O309" s="55"/>
      <c r="P309" s="55"/>
      <c r="Q309" s="55"/>
      <c r="R309" s="55"/>
      <c r="S309" s="55"/>
      <c r="T309" s="56"/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T309" s="19" t="s">
        <v>159</v>
      </c>
      <c r="AU309" s="19" t="s">
        <v>84</v>
      </c>
    </row>
    <row r="310" spans="1:65" s="13" customFormat="1">
      <c r="B310" s="155"/>
      <c r="D310" s="156" t="s">
        <v>161</v>
      </c>
      <c r="E310" s="157" t="s">
        <v>3</v>
      </c>
      <c r="F310" s="158" t="s">
        <v>620</v>
      </c>
      <c r="H310" s="159">
        <v>16.37</v>
      </c>
      <c r="I310" s="160"/>
      <c r="L310" s="155"/>
      <c r="M310" s="161"/>
      <c r="N310" s="162"/>
      <c r="O310" s="162"/>
      <c r="P310" s="162"/>
      <c r="Q310" s="162"/>
      <c r="R310" s="162"/>
      <c r="S310" s="162"/>
      <c r="T310" s="163"/>
      <c r="AT310" s="157" t="s">
        <v>161</v>
      </c>
      <c r="AU310" s="157" t="s">
        <v>84</v>
      </c>
      <c r="AV310" s="13" t="s">
        <v>79</v>
      </c>
      <c r="AW310" s="13" t="s">
        <v>31</v>
      </c>
      <c r="AX310" s="13" t="s">
        <v>77</v>
      </c>
      <c r="AY310" s="157" t="s">
        <v>151</v>
      </c>
    </row>
    <row r="311" spans="1:65" s="2" customFormat="1" ht="24.2" customHeight="1">
      <c r="A311" s="34"/>
      <c r="B311" s="136"/>
      <c r="C311" s="179" t="s">
        <v>621</v>
      </c>
      <c r="D311" s="179" t="s">
        <v>470</v>
      </c>
      <c r="E311" s="180" t="s">
        <v>622</v>
      </c>
      <c r="F311" s="181" t="s">
        <v>623</v>
      </c>
      <c r="G311" s="182" t="s">
        <v>180</v>
      </c>
      <c r="H311" s="183">
        <v>17.189</v>
      </c>
      <c r="I311" s="184"/>
      <c r="J311" s="185">
        <f>ROUND(I311*H311,2)</f>
        <v>0</v>
      </c>
      <c r="K311" s="181"/>
      <c r="L311" s="186"/>
      <c r="M311" s="187" t="s">
        <v>3</v>
      </c>
      <c r="N311" s="188" t="s">
        <v>40</v>
      </c>
      <c r="O311" s="55"/>
      <c r="P311" s="146">
        <f>O311*H311</f>
        <v>0</v>
      </c>
      <c r="Q311" s="146">
        <v>1.9000000000000001E-4</v>
      </c>
      <c r="R311" s="146">
        <f>Q311*H311</f>
        <v>3.2659100000000003E-3</v>
      </c>
      <c r="S311" s="146">
        <v>0</v>
      </c>
      <c r="T311" s="147">
        <f>S311*H311</f>
        <v>0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148" t="s">
        <v>331</v>
      </c>
      <c r="AT311" s="148" t="s">
        <v>470</v>
      </c>
      <c r="AU311" s="148" t="s">
        <v>84</v>
      </c>
      <c r="AY311" s="19" t="s">
        <v>151</v>
      </c>
      <c r="BE311" s="149">
        <f>IF(N311="základní",J311,0)</f>
        <v>0</v>
      </c>
      <c r="BF311" s="149">
        <f>IF(N311="snížená",J311,0)</f>
        <v>0</v>
      </c>
      <c r="BG311" s="149">
        <f>IF(N311="zákl. přenesená",J311,0)</f>
        <v>0</v>
      </c>
      <c r="BH311" s="149">
        <f>IF(N311="sníž. přenesená",J311,0)</f>
        <v>0</v>
      </c>
      <c r="BI311" s="149">
        <f>IF(N311="nulová",J311,0)</f>
        <v>0</v>
      </c>
      <c r="BJ311" s="19" t="s">
        <v>77</v>
      </c>
      <c r="BK311" s="149">
        <f>ROUND(I311*H311,2)</f>
        <v>0</v>
      </c>
      <c r="BL311" s="19" t="s">
        <v>189</v>
      </c>
      <c r="BM311" s="148" t="s">
        <v>624</v>
      </c>
    </row>
    <row r="312" spans="1:65" s="13" customFormat="1">
      <c r="B312" s="155"/>
      <c r="D312" s="156" t="s">
        <v>161</v>
      </c>
      <c r="F312" s="158" t="s">
        <v>625</v>
      </c>
      <c r="H312" s="159">
        <v>17.189</v>
      </c>
      <c r="I312" s="160"/>
      <c r="L312" s="155"/>
      <c r="M312" s="161"/>
      <c r="N312" s="162"/>
      <c r="O312" s="162"/>
      <c r="P312" s="162"/>
      <c r="Q312" s="162"/>
      <c r="R312" s="162"/>
      <c r="S312" s="162"/>
      <c r="T312" s="163"/>
      <c r="AT312" s="157" t="s">
        <v>161</v>
      </c>
      <c r="AU312" s="157" t="s">
        <v>84</v>
      </c>
      <c r="AV312" s="13" t="s">
        <v>79</v>
      </c>
      <c r="AW312" s="13" t="s">
        <v>4</v>
      </c>
      <c r="AX312" s="13" t="s">
        <v>77</v>
      </c>
      <c r="AY312" s="157" t="s">
        <v>151</v>
      </c>
    </row>
    <row r="313" spans="1:65" s="12" customFormat="1" ht="20.85" customHeight="1">
      <c r="B313" s="123"/>
      <c r="D313" s="124" t="s">
        <v>68</v>
      </c>
      <c r="E313" s="134" t="s">
        <v>626</v>
      </c>
      <c r="F313" s="134" t="s">
        <v>627</v>
      </c>
      <c r="I313" s="126"/>
      <c r="J313" s="135">
        <f>BK313</f>
        <v>0</v>
      </c>
      <c r="L313" s="123"/>
      <c r="M313" s="128"/>
      <c r="N313" s="129"/>
      <c r="O313" s="129"/>
      <c r="P313" s="130">
        <f>SUM(P314:P320)</f>
        <v>0</v>
      </c>
      <c r="Q313" s="129"/>
      <c r="R313" s="130">
        <f>SUM(R314:R320)</f>
        <v>1.44497451E-2</v>
      </c>
      <c r="S313" s="129"/>
      <c r="T313" s="131">
        <f>SUM(T314:T320)</f>
        <v>0</v>
      </c>
      <c r="AR313" s="124" t="s">
        <v>79</v>
      </c>
      <c r="AT313" s="132" t="s">
        <v>68</v>
      </c>
      <c r="AU313" s="132" t="s">
        <v>79</v>
      </c>
      <c r="AY313" s="124" t="s">
        <v>151</v>
      </c>
      <c r="BK313" s="133">
        <f>SUM(BK314:BK320)</f>
        <v>0</v>
      </c>
    </row>
    <row r="314" spans="1:65" s="2" customFormat="1" ht="55.5" customHeight="1">
      <c r="A314" s="34"/>
      <c r="B314" s="136"/>
      <c r="C314" s="137" t="s">
        <v>628</v>
      </c>
      <c r="D314" s="137" t="s">
        <v>154</v>
      </c>
      <c r="E314" s="138" t="s">
        <v>629</v>
      </c>
      <c r="F314" s="139" t="s">
        <v>630</v>
      </c>
      <c r="G314" s="140" t="s">
        <v>82</v>
      </c>
      <c r="H314" s="141">
        <v>1.113</v>
      </c>
      <c r="I314" s="142"/>
      <c r="J314" s="143">
        <f>ROUND(I314*H314,2)</f>
        <v>0</v>
      </c>
      <c r="K314" s="139"/>
      <c r="L314" s="35"/>
      <c r="M314" s="144" t="s">
        <v>3</v>
      </c>
      <c r="N314" s="145" t="s">
        <v>40</v>
      </c>
      <c r="O314" s="55"/>
      <c r="P314" s="146">
        <f>O314*H314</f>
        <v>0</v>
      </c>
      <c r="Q314" s="146">
        <v>1.28827E-2</v>
      </c>
      <c r="R314" s="146">
        <f>Q314*H314</f>
        <v>1.43384451E-2</v>
      </c>
      <c r="S314" s="146">
        <v>0</v>
      </c>
      <c r="T314" s="147">
        <f>S314*H314</f>
        <v>0</v>
      </c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R314" s="148" t="s">
        <v>189</v>
      </c>
      <c r="AT314" s="148" t="s">
        <v>154</v>
      </c>
      <c r="AU314" s="148" t="s">
        <v>84</v>
      </c>
      <c r="AY314" s="19" t="s">
        <v>151</v>
      </c>
      <c r="BE314" s="149">
        <f>IF(N314="základní",J314,0)</f>
        <v>0</v>
      </c>
      <c r="BF314" s="149">
        <f>IF(N314="snížená",J314,0)</f>
        <v>0</v>
      </c>
      <c r="BG314" s="149">
        <f>IF(N314="zákl. přenesená",J314,0)</f>
        <v>0</v>
      </c>
      <c r="BH314" s="149">
        <f>IF(N314="sníž. přenesená",J314,0)</f>
        <v>0</v>
      </c>
      <c r="BI314" s="149">
        <f>IF(N314="nulová",J314,0)</f>
        <v>0</v>
      </c>
      <c r="BJ314" s="19" t="s">
        <v>77</v>
      </c>
      <c r="BK314" s="149">
        <f>ROUND(I314*H314,2)</f>
        <v>0</v>
      </c>
      <c r="BL314" s="19" t="s">
        <v>189</v>
      </c>
      <c r="BM314" s="148" t="s">
        <v>631</v>
      </c>
    </row>
    <row r="315" spans="1:65" s="2" customFormat="1">
      <c r="A315" s="34"/>
      <c r="B315" s="35"/>
      <c r="C315" s="34"/>
      <c r="D315" s="150" t="s">
        <v>159</v>
      </c>
      <c r="E315" s="34"/>
      <c r="F315" s="151" t="s">
        <v>632</v>
      </c>
      <c r="G315" s="34"/>
      <c r="H315" s="34"/>
      <c r="I315" s="152"/>
      <c r="J315" s="34"/>
      <c r="K315" s="34"/>
      <c r="L315" s="35"/>
      <c r="M315" s="153"/>
      <c r="N315" s="154"/>
      <c r="O315" s="55"/>
      <c r="P315" s="55"/>
      <c r="Q315" s="55"/>
      <c r="R315" s="55"/>
      <c r="S315" s="55"/>
      <c r="T315" s="56"/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T315" s="19" t="s">
        <v>159</v>
      </c>
      <c r="AU315" s="19" t="s">
        <v>84</v>
      </c>
    </row>
    <row r="316" spans="1:65" s="13" customFormat="1">
      <c r="B316" s="155"/>
      <c r="D316" s="156" t="s">
        <v>161</v>
      </c>
      <c r="E316" s="157" t="s">
        <v>3</v>
      </c>
      <c r="F316" s="158" t="s">
        <v>95</v>
      </c>
      <c r="H316" s="159">
        <v>1.113</v>
      </c>
      <c r="I316" s="160"/>
      <c r="L316" s="155"/>
      <c r="M316" s="161"/>
      <c r="N316" s="162"/>
      <c r="O316" s="162"/>
      <c r="P316" s="162"/>
      <c r="Q316" s="162"/>
      <c r="R316" s="162"/>
      <c r="S316" s="162"/>
      <c r="T316" s="163"/>
      <c r="AT316" s="157" t="s">
        <v>161</v>
      </c>
      <c r="AU316" s="157" t="s">
        <v>84</v>
      </c>
      <c r="AV316" s="13" t="s">
        <v>79</v>
      </c>
      <c r="AW316" s="13" t="s">
        <v>31</v>
      </c>
      <c r="AX316" s="13" t="s">
        <v>69</v>
      </c>
      <c r="AY316" s="157" t="s">
        <v>151</v>
      </c>
    </row>
    <row r="317" spans="1:65" s="15" customFormat="1">
      <c r="B317" s="171"/>
      <c r="D317" s="156" t="s">
        <v>161</v>
      </c>
      <c r="E317" s="172" t="s">
        <v>3</v>
      </c>
      <c r="F317" s="173" t="s">
        <v>276</v>
      </c>
      <c r="H317" s="174">
        <v>1.113</v>
      </c>
      <c r="I317" s="175"/>
      <c r="L317" s="171"/>
      <c r="M317" s="176"/>
      <c r="N317" s="177"/>
      <c r="O317" s="177"/>
      <c r="P317" s="177"/>
      <c r="Q317" s="177"/>
      <c r="R317" s="177"/>
      <c r="S317" s="177"/>
      <c r="T317" s="178"/>
      <c r="AT317" s="172" t="s">
        <v>161</v>
      </c>
      <c r="AU317" s="172" t="s">
        <v>84</v>
      </c>
      <c r="AV317" s="15" t="s">
        <v>157</v>
      </c>
      <c r="AW317" s="15" t="s">
        <v>31</v>
      </c>
      <c r="AX317" s="15" t="s">
        <v>77</v>
      </c>
      <c r="AY317" s="172" t="s">
        <v>151</v>
      </c>
    </row>
    <row r="318" spans="1:65" s="2" customFormat="1" ht="44.25" customHeight="1">
      <c r="A318" s="34"/>
      <c r="B318" s="136"/>
      <c r="C318" s="137" t="s">
        <v>633</v>
      </c>
      <c r="D318" s="137" t="s">
        <v>154</v>
      </c>
      <c r="E318" s="138" t="s">
        <v>634</v>
      </c>
      <c r="F318" s="139" t="s">
        <v>635</v>
      </c>
      <c r="G318" s="140" t="s">
        <v>82</v>
      </c>
      <c r="H318" s="141">
        <v>1.113</v>
      </c>
      <c r="I318" s="142"/>
      <c r="J318" s="143">
        <f>ROUND(I318*H318,2)</f>
        <v>0</v>
      </c>
      <c r="K318" s="139"/>
      <c r="L318" s="35"/>
      <c r="M318" s="144" t="s">
        <v>3</v>
      </c>
      <c r="N318" s="145" t="s">
        <v>40</v>
      </c>
      <c r="O318" s="55"/>
      <c r="P318" s="146">
        <f>O318*H318</f>
        <v>0</v>
      </c>
      <c r="Q318" s="146">
        <v>1E-4</v>
      </c>
      <c r="R318" s="146">
        <f>Q318*H318</f>
        <v>1.1130000000000001E-4</v>
      </c>
      <c r="S318" s="146">
        <v>0</v>
      </c>
      <c r="T318" s="147">
        <f>S318*H318</f>
        <v>0</v>
      </c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R318" s="148" t="s">
        <v>189</v>
      </c>
      <c r="AT318" s="148" t="s">
        <v>154</v>
      </c>
      <c r="AU318" s="148" t="s">
        <v>84</v>
      </c>
      <c r="AY318" s="19" t="s">
        <v>151</v>
      </c>
      <c r="BE318" s="149">
        <f>IF(N318="základní",J318,0)</f>
        <v>0</v>
      </c>
      <c r="BF318" s="149">
        <f>IF(N318="snížená",J318,0)</f>
        <v>0</v>
      </c>
      <c r="BG318" s="149">
        <f>IF(N318="zákl. přenesená",J318,0)</f>
        <v>0</v>
      </c>
      <c r="BH318" s="149">
        <f>IF(N318="sníž. přenesená",J318,0)</f>
        <v>0</v>
      </c>
      <c r="BI318" s="149">
        <f>IF(N318="nulová",J318,0)</f>
        <v>0</v>
      </c>
      <c r="BJ318" s="19" t="s">
        <v>77</v>
      </c>
      <c r="BK318" s="149">
        <f>ROUND(I318*H318,2)</f>
        <v>0</v>
      </c>
      <c r="BL318" s="19" t="s">
        <v>189</v>
      </c>
      <c r="BM318" s="148" t="s">
        <v>636</v>
      </c>
    </row>
    <row r="319" spans="1:65" s="2" customFormat="1">
      <c r="A319" s="34"/>
      <c r="B319" s="35"/>
      <c r="C319" s="34"/>
      <c r="D319" s="150" t="s">
        <v>159</v>
      </c>
      <c r="E319" s="34"/>
      <c r="F319" s="151" t="s">
        <v>637</v>
      </c>
      <c r="G319" s="34"/>
      <c r="H319" s="34"/>
      <c r="I319" s="152"/>
      <c r="J319" s="34"/>
      <c r="K319" s="34"/>
      <c r="L319" s="35"/>
      <c r="M319" s="153"/>
      <c r="N319" s="154"/>
      <c r="O319" s="55"/>
      <c r="P319" s="55"/>
      <c r="Q319" s="55"/>
      <c r="R319" s="55"/>
      <c r="S319" s="55"/>
      <c r="T319" s="56"/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T319" s="19" t="s">
        <v>159</v>
      </c>
      <c r="AU319" s="19" t="s">
        <v>84</v>
      </c>
    </row>
    <row r="320" spans="1:65" s="13" customFormat="1">
      <c r="B320" s="155"/>
      <c r="D320" s="156" t="s">
        <v>161</v>
      </c>
      <c r="E320" s="157" t="s">
        <v>3</v>
      </c>
      <c r="F320" s="158" t="s">
        <v>95</v>
      </c>
      <c r="H320" s="159">
        <v>1.113</v>
      </c>
      <c r="I320" s="160"/>
      <c r="L320" s="155"/>
      <c r="M320" s="161"/>
      <c r="N320" s="162"/>
      <c r="O320" s="162"/>
      <c r="P320" s="162"/>
      <c r="Q320" s="162"/>
      <c r="R320" s="162"/>
      <c r="S320" s="162"/>
      <c r="T320" s="163"/>
      <c r="AT320" s="157" t="s">
        <v>161</v>
      </c>
      <c r="AU320" s="157" t="s">
        <v>84</v>
      </c>
      <c r="AV320" s="13" t="s">
        <v>79</v>
      </c>
      <c r="AW320" s="13" t="s">
        <v>31</v>
      </c>
      <c r="AX320" s="13" t="s">
        <v>77</v>
      </c>
      <c r="AY320" s="157" t="s">
        <v>151</v>
      </c>
    </row>
    <row r="321" spans="1:65" s="12" customFormat="1" ht="22.9" customHeight="1">
      <c r="B321" s="123"/>
      <c r="D321" s="124" t="s">
        <v>68</v>
      </c>
      <c r="E321" s="134" t="s">
        <v>638</v>
      </c>
      <c r="F321" s="134" t="s">
        <v>639</v>
      </c>
      <c r="I321" s="126"/>
      <c r="J321" s="135">
        <f>BK321</f>
        <v>0</v>
      </c>
      <c r="L321" s="123"/>
      <c r="M321" s="128"/>
      <c r="N321" s="129"/>
      <c r="O321" s="129"/>
      <c r="P321" s="130">
        <f>SUM(P322:P332)</f>
        <v>0</v>
      </c>
      <c r="Q321" s="129"/>
      <c r="R321" s="130">
        <f>SUM(R322:R332)</f>
        <v>4.6050000000000001E-2</v>
      </c>
      <c r="S321" s="129"/>
      <c r="T321" s="131">
        <f>SUM(T322:T332)</f>
        <v>0</v>
      </c>
      <c r="AR321" s="124" t="s">
        <v>79</v>
      </c>
      <c r="AT321" s="132" t="s">
        <v>68</v>
      </c>
      <c r="AU321" s="132" t="s">
        <v>77</v>
      </c>
      <c r="AY321" s="124" t="s">
        <v>151</v>
      </c>
      <c r="BK321" s="133">
        <f>SUM(BK322:BK332)</f>
        <v>0</v>
      </c>
    </row>
    <row r="322" spans="1:65" s="2" customFormat="1" ht="49.15" customHeight="1">
      <c r="A322" s="34"/>
      <c r="B322" s="136"/>
      <c r="C322" s="137" t="s">
        <v>640</v>
      </c>
      <c r="D322" s="137" t="s">
        <v>154</v>
      </c>
      <c r="E322" s="138" t="s">
        <v>641</v>
      </c>
      <c r="F322" s="139" t="s">
        <v>642</v>
      </c>
      <c r="G322" s="140" t="s">
        <v>302</v>
      </c>
      <c r="H322" s="141">
        <v>4.5999999999999999E-2</v>
      </c>
      <c r="I322" s="142"/>
      <c r="J322" s="143">
        <f>ROUND(I322*H322,2)</f>
        <v>0</v>
      </c>
      <c r="K322" s="139"/>
      <c r="L322" s="35"/>
      <c r="M322" s="144" t="s">
        <v>3</v>
      </c>
      <c r="N322" s="145" t="s">
        <v>40</v>
      </c>
      <c r="O322" s="55"/>
      <c r="P322" s="146">
        <f>O322*H322</f>
        <v>0</v>
      </c>
      <c r="Q322" s="146">
        <v>0</v>
      </c>
      <c r="R322" s="146">
        <f>Q322*H322</f>
        <v>0</v>
      </c>
      <c r="S322" s="146">
        <v>0</v>
      </c>
      <c r="T322" s="147">
        <f>S322*H322</f>
        <v>0</v>
      </c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R322" s="148" t="s">
        <v>189</v>
      </c>
      <c r="AT322" s="148" t="s">
        <v>154</v>
      </c>
      <c r="AU322" s="148" t="s">
        <v>79</v>
      </c>
      <c r="AY322" s="19" t="s">
        <v>151</v>
      </c>
      <c r="BE322" s="149">
        <f>IF(N322="základní",J322,0)</f>
        <v>0</v>
      </c>
      <c r="BF322" s="149">
        <f>IF(N322="snížená",J322,0)</f>
        <v>0</v>
      </c>
      <c r="BG322" s="149">
        <f>IF(N322="zákl. přenesená",J322,0)</f>
        <v>0</v>
      </c>
      <c r="BH322" s="149">
        <f>IF(N322="sníž. přenesená",J322,0)</f>
        <v>0</v>
      </c>
      <c r="BI322" s="149">
        <f>IF(N322="nulová",J322,0)</f>
        <v>0</v>
      </c>
      <c r="BJ322" s="19" t="s">
        <v>77</v>
      </c>
      <c r="BK322" s="149">
        <f>ROUND(I322*H322,2)</f>
        <v>0</v>
      </c>
      <c r="BL322" s="19" t="s">
        <v>189</v>
      </c>
      <c r="BM322" s="148" t="s">
        <v>643</v>
      </c>
    </row>
    <row r="323" spans="1:65" s="2" customFormat="1">
      <c r="A323" s="34"/>
      <c r="B323" s="35"/>
      <c r="C323" s="34"/>
      <c r="D323" s="150" t="s">
        <v>159</v>
      </c>
      <c r="E323" s="34"/>
      <c r="F323" s="151" t="s">
        <v>644</v>
      </c>
      <c r="G323" s="34"/>
      <c r="H323" s="34"/>
      <c r="I323" s="152"/>
      <c r="J323" s="34"/>
      <c r="K323" s="34"/>
      <c r="L323" s="35"/>
      <c r="M323" s="153"/>
      <c r="N323" s="154"/>
      <c r="O323" s="55"/>
      <c r="P323" s="55"/>
      <c r="Q323" s="55"/>
      <c r="R323" s="55"/>
      <c r="S323" s="55"/>
      <c r="T323" s="56"/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T323" s="19" t="s">
        <v>159</v>
      </c>
      <c r="AU323" s="19" t="s">
        <v>79</v>
      </c>
    </row>
    <row r="324" spans="1:65" s="2" customFormat="1" ht="37.9" customHeight="1">
      <c r="A324" s="34"/>
      <c r="B324" s="136"/>
      <c r="C324" s="137" t="s">
        <v>645</v>
      </c>
      <c r="D324" s="137" t="s">
        <v>154</v>
      </c>
      <c r="E324" s="138" t="s">
        <v>646</v>
      </c>
      <c r="F324" s="139" t="s">
        <v>647</v>
      </c>
      <c r="G324" s="140" t="s">
        <v>188</v>
      </c>
      <c r="H324" s="141">
        <v>3</v>
      </c>
      <c r="I324" s="142"/>
      <c r="J324" s="143">
        <f>ROUND(I324*H324,2)</f>
        <v>0</v>
      </c>
      <c r="K324" s="139"/>
      <c r="L324" s="35"/>
      <c r="M324" s="144" t="s">
        <v>3</v>
      </c>
      <c r="N324" s="145" t="s">
        <v>40</v>
      </c>
      <c r="O324" s="55"/>
      <c r="P324" s="146">
        <f>O324*H324</f>
        <v>0</v>
      </c>
      <c r="Q324" s="146">
        <v>0</v>
      </c>
      <c r="R324" s="146">
        <f>Q324*H324</f>
        <v>0</v>
      </c>
      <c r="S324" s="146">
        <v>0</v>
      </c>
      <c r="T324" s="147">
        <f>S324*H324</f>
        <v>0</v>
      </c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R324" s="148" t="s">
        <v>189</v>
      </c>
      <c r="AT324" s="148" t="s">
        <v>154</v>
      </c>
      <c r="AU324" s="148" t="s">
        <v>79</v>
      </c>
      <c r="AY324" s="19" t="s">
        <v>151</v>
      </c>
      <c r="BE324" s="149">
        <f>IF(N324="základní",J324,0)</f>
        <v>0</v>
      </c>
      <c r="BF324" s="149">
        <f>IF(N324="snížená",J324,0)</f>
        <v>0</v>
      </c>
      <c r="BG324" s="149">
        <f>IF(N324="zákl. přenesená",J324,0)</f>
        <v>0</v>
      </c>
      <c r="BH324" s="149">
        <f>IF(N324="sníž. přenesená",J324,0)</f>
        <v>0</v>
      </c>
      <c r="BI324" s="149">
        <f>IF(N324="nulová",J324,0)</f>
        <v>0</v>
      </c>
      <c r="BJ324" s="19" t="s">
        <v>77</v>
      </c>
      <c r="BK324" s="149">
        <f>ROUND(I324*H324,2)</f>
        <v>0</v>
      </c>
      <c r="BL324" s="19" t="s">
        <v>189</v>
      </c>
      <c r="BM324" s="148" t="s">
        <v>648</v>
      </c>
    </row>
    <row r="325" spans="1:65" s="2" customFormat="1">
      <c r="A325" s="34"/>
      <c r="B325" s="35"/>
      <c r="C325" s="34"/>
      <c r="D325" s="150" t="s">
        <v>159</v>
      </c>
      <c r="E325" s="34"/>
      <c r="F325" s="151" t="s">
        <v>649</v>
      </c>
      <c r="G325" s="34"/>
      <c r="H325" s="34"/>
      <c r="I325" s="152"/>
      <c r="J325" s="34"/>
      <c r="K325" s="34"/>
      <c r="L325" s="35"/>
      <c r="M325" s="153"/>
      <c r="N325" s="154"/>
      <c r="O325" s="55"/>
      <c r="P325" s="55"/>
      <c r="Q325" s="55"/>
      <c r="R325" s="55"/>
      <c r="S325" s="55"/>
      <c r="T325" s="56"/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T325" s="19" t="s">
        <v>159</v>
      </c>
      <c r="AU325" s="19" t="s">
        <v>79</v>
      </c>
    </row>
    <row r="326" spans="1:65" s="2" customFormat="1" ht="24.2" customHeight="1">
      <c r="A326" s="34"/>
      <c r="B326" s="136"/>
      <c r="C326" s="179" t="s">
        <v>650</v>
      </c>
      <c r="D326" s="179" t="s">
        <v>470</v>
      </c>
      <c r="E326" s="180" t="s">
        <v>651</v>
      </c>
      <c r="F326" s="181" t="s">
        <v>652</v>
      </c>
      <c r="G326" s="182" t="s">
        <v>188</v>
      </c>
      <c r="H326" s="183">
        <v>3</v>
      </c>
      <c r="I326" s="184"/>
      <c r="J326" s="185">
        <f>ROUND(I326*H326,2)</f>
        <v>0</v>
      </c>
      <c r="K326" s="181"/>
      <c r="L326" s="186"/>
      <c r="M326" s="187" t="s">
        <v>3</v>
      </c>
      <c r="N326" s="188" t="s">
        <v>40</v>
      </c>
      <c r="O326" s="55"/>
      <c r="P326" s="146">
        <f>O326*H326</f>
        <v>0</v>
      </c>
      <c r="Q326" s="146">
        <v>1.2999999999999999E-2</v>
      </c>
      <c r="R326" s="146">
        <f>Q326*H326</f>
        <v>3.9E-2</v>
      </c>
      <c r="S326" s="146">
        <v>0</v>
      </c>
      <c r="T326" s="147">
        <f>S326*H326</f>
        <v>0</v>
      </c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R326" s="148" t="s">
        <v>331</v>
      </c>
      <c r="AT326" s="148" t="s">
        <v>470</v>
      </c>
      <c r="AU326" s="148" t="s">
        <v>79</v>
      </c>
      <c r="AY326" s="19" t="s">
        <v>151</v>
      </c>
      <c r="BE326" s="149">
        <f>IF(N326="základní",J326,0)</f>
        <v>0</v>
      </c>
      <c r="BF326" s="149">
        <f>IF(N326="snížená",J326,0)</f>
        <v>0</v>
      </c>
      <c r="BG326" s="149">
        <f>IF(N326="zákl. přenesená",J326,0)</f>
        <v>0</v>
      </c>
      <c r="BH326" s="149">
        <f>IF(N326="sníž. přenesená",J326,0)</f>
        <v>0</v>
      </c>
      <c r="BI326" s="149">
        <f>IF(N326="nulová",J326,0)</f>
        <v>0</v>
      </c>
      <c r="BJ326" s="19" t="s">
        <v>77</v>
      </c>
      <c r="BK326" s="149">
        <f>ROUND(I326*H326,2)</f>
        <v>0</v>
      </c>
      <c r="BL326" s="19" t="s">
        <v>189</v>
      </c>
      <c r="BM326" s="148" t="s">
        <v>653</v>
      </c>
    </row>
    <row r="327" spans="1:65" s="2" customFormat="1" ht="24.2" customHeight="1">
      <c r="A327" s="34"/>
      <c r="B327" s="136"/>
      <c r="C327" s="137" t="s">
        <v>654</v>
      </c>
      <c r="D327" s="137" t="s">
        <v>154</v>
      </c>
      <c r="E327" s="138" t="s">
        <v>655</v>
      </c>
      <c r="F327" s="139" t="s">
        <v>656</v>
      </c>
      <c r="G327" s="140" t="s">
        <v>188</v>
      </c>
      <c r="H327" s="141">
        <v>3</v>
      </c>
      <c r="I327" s="142"/>
      <c r="J327" s="143">
        <f>ROUND(I327*H327,2)</f>
        <v>0</v>
      </c>
      <c r="K327" s="139"/>
      <c r="L327" s="35"/>
      <c r="M327" s="144" t="s">
        <v>3</v>
      </c>
      <c r="N327" s="145" t="s">
        <v>40</v>
      </c>
      <c r="O327" s="55"/>
      <c r="P327" s="146">
        <f>O327*H327</f>
        <v>0</v>
      </c>
      <c r="Q327" s="146">
        <v>0</v>
      </c>
      <c r="R327" s="146">
        <f>Q327*H327</f>
        <v>0</v>
      </c>
      <c r="S327" s="146">
        <v>0</v>
      </c>
      <c r="T327" s="147">
        <f>S327*H327</f>
        <v>0</v>
      </c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R327" s="148" t="s">
        <v>189</v>
      </c>
      <c r="AT327" s="148" t="s">
        <v>154</v>
      </c>
      <c r="AU327" s="148" t="s">
        <v>79</v>
      </c>
      <c r="AY327" s="19" t="s">
        <v>151</v>
      </c>
      <c r="BE327" s="149">
        <f>IF(N327="základní",J327,0)</f>
        <v>0</v>
      </c>
      <c r="BF327" s="149">
        <f>IF(N327="snížená",J327,0)</f>
        <v>0</v>
      </c>
      <c r="BG327" s="149">
        <f>IF(N327="zákl. přenesená",J327,0)</f>
        <v>0</v>
      </c>
      <c r="BH327" s="149">
        <f>IF(N327="sníž. přenesená",J327,0)</f>
        <v>0</v>
      </c>
      <c r="BI327" s="149">
        <f>IF(N327="nulová",J327,0)</f>
        <v>0</v>
      </c>
      <c r="BJ327" s="19" t="s">
        <v>77</v>
      </c>
      <c r="BK327" s="149">
        <f>ROUND(I327*H327,2)</f>
        <v>0</v>
      </c>
      <c r="BL327" s="19" t="s">
        <v>189</v>
      </c>
      <c r="BM327" s="148" t="s">
        <v>657</v>
      </c>
    </row>
    <row r="328" spans="1:65" s="2" customFormat="1">
      <c r="A328" s="34"/>
      <c r="B328" s="35"/>
      <c r="C328" s="34"/>
      <c r="D328" s="150" t="s">
        <v>159</v>
      </c>
      <c r="E328" s="34"/>
      <c r="F328" s="151" t="s">
        <v>658</v>
      </c>
      <c r="G328" s="34"/>
      <c r="H328" s="34"/>
      <c r="I328" s="152"/>
      <c r="J328" s="34"/>
      <c r="K328" s="34"/>
      <c r="L328" s="35"/>
      <c r="M328" s="153"/>
      <c r="N328" s="154"/>
      <c r="O328" s="55"/>
      <c r="P328" s="55"/>
      <c r="Q328" s="55"/>
      <c r="R328" s="55"/>
      <c r="S328" s="55"/>
      <c r="T328" s="56"/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T328" s="19" t="s">
        <v>159</v>
      </c>
      <c r="AU328" s="19" t="s">
        <v>79</v>
      </c>
    </row>
    <row r="329" spans="1:65" s="2" customFormat="1" ht="16.5" customHeight="1">
      <c r="A329" s="34"/>
      <c r="B329" s="136"/>
      <c r="C329" s="179" t="s">
        <v>351</v>
      </c>
      <c r="D329" s="179" t="s">
        <v>470</v>
      </c>
      <c r="E329" s="180" t="s">
        <v>659</v>
      </c>
      <c r="F329" s="181" t="s">
        <v>660</v>
      </c>
      <c r="G329" s="182" t="s">
        <v>188</v>
      </c>
      <c r="H329" s="183">
        <v>3</v>
      </c>
      <c r="I329" s="184"/>
      <c r="J329" s="185">
        <f>ROUND(I329*H329,2)</f>
        <v>0</v>
      </c>
      <c r="K329" s="181"/>
      <c r="L329" s="186"/>
      <c r="M329" s="187" t="s">
        <v>3</v>
      </c>
      <c r="N329" s="188" t="s">
        <v>40</v>
      </c>
      <c r="O329" s="55"/>
      <c r="P329" s="146">
        <f>O329*H329</f>
        <v>0</v>
      </c>
      <c r="Q329" s="146">
        <v>1.4999999999999999E-4</v>
      </c>
      <c r="R329" s="146">
        <f>Q329*H329</f>
        <v>4.4999999999999999E-4</v>
      </c>
      <c r="S329" s="146">
        <v>0</v>
      </c>
      <c r="T329" s="147">
        <f>S329*H329</f>
        <v>0</v>
      </c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R329" s="148" t="s">
        <v>331</v>
      </c>
      <c r="AT329" s="148" t="s">
        <v>470</v>
      </c>
      <c r="AU329" s="148" t="s">
        <v>79</v>
      </c>
      <c r="AY329" s="19" t="s">
        <v>151</v>
      </c>
      <c r="BE329" s="149">
        <f>IF(N329="základní",J329,0)</f>
        <v>0</v>
      </c>
      <c r="BF329" s="149">
        <f>IF(N329="snížená",J329,0)</f>
        <v>0</v>
      </c>
      <c r="BG329" s="149">
        <f>IF(N329="zákl. přenesená",J329,0)</f>
        <v>0</v>
      </c>
      <c r="BH329" s="149">
        <f>IF(N329="sníž. přenesená",J329,0)</f>
        <v>0</v>
      </c>
      <c r="BI329" s="149">
        <f>IF(N329="nulová",J329,0)</f>
        <v>0</v>
      </c>
      <c r="BJ329" s="19" t="s">
        <v>77</v>
      </c>
      <c r="BK329" s="149">
        <f>ROUND(I329*H329,2)</f>
        <v>0</v>
      </c>
      <c r="BL329" s="19" t="s">
        <v>189</v>
      </c>
      <c r="BM329" s="148" t="s">
        <v>661</v>
      </c>
    </row>
    <row r="330" spans="1:65" s="2" customFormat="1" ht="24.2" customHeight="1">
      <c r="A330" s="34"/>
      <c r="B330" s="136"/>
      <c r="C330" s="137" t="s">
        <v>662</v>
      </c>
      <c r="D330" s="137" t="s">
        <v>154</v>
      </c>
      <c r="E330" s="138" t="s">
        <v>663</v>
      </c>
      <c r="F330" s="139" t="s">
        <v>664</v>
      </c>
      <c r="G330" s="140" t="s">
        <v>188</v>
      </c>
      <c r="H330" s="141">
        <v>3</v>
      </c>
      <c r="I330" s="142"/>
      <c r="J330" s="143">
        <f>ROUND(I330*H330,2)</f>
        <v>0</v>
      </c>
      <c r="K330" s="139"/>
      <c r="L330" s="35"/>
      <c r="M330" s="144" t="s">
        <v>3</v>
      </c>
      <c r="N330" s="145" t="s">
        <v>40</v>
      </c>
      <c r="O330" s="55"/>
      <c r="P330" s="146">
        <f>O330*H330</f>
        <v>0</v>
      </c>
      <c r="Q330" s="146">
        <v>0</v>
      </c>
      <c r="R330" s="146">
        <f>Q330*H330</f>
        <v>0</v>
      </c>
      <c r="S330" s="146">
        <v>0</v>
      </c>
      <c r="T330" s="147">
        <f>S330*H330</f>
        <v>0</v>
      </c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R330" s="148" t="s">
        <v>189</v>
      </c>
      <c r="AT330" s="148" t="s">
        <v>154</v>
      </c>
      <c r="AU330" s="148" t="s">
        <v>79</v>
      </c>
      <c r="AY330" s="19" t="s">
        <v>151</v>
      </c>
      <c r="BE330" s="149">
        <f>IF(N330="základní",J330,0)</f>
        <v>0</v>
      </c>
      <c r="BF330" s="149">
        <f>IF(N330="snížená",J330,0)</f>
        <v>0</v>
      </c>
      <c r="BG330" s="149">
        <f>IF(N330="zákl. přenesená",J330,0)</f>
        <v>0</v>
      </c>
      <c r="BH330" s="149">
        <f>IF(N330="sníž. přenesená",J330,0)</f>
        <v>0</v>
      </c>
      <c r="BI330" s="149">
        <f>IF(N330="nulová",J330,0)</f>
        <v>0</v>
      </c>
      <c r="BJ330" s="19" t="s">
        <v>77</v>
      </c>
      <c r="BK330" s="149">
        <f>ROUND(I330*H330,2)</f>
        <v>0</v>
      </c>
      <c r="BL330" s="19" t="s">
        <v>189</v>
      </c>
      <c r="BM330" s="148" t="s">
        <v>665</v>
      </c>
    </row>
    <row r="331" spans="1:65" s="2" customFormat="1">
      <c r="A331" s="34"/>
      <c r="B331" s="35"/>
      <c r="C331" s="34"/>
      <c r="D331" s="150" t="s">
        <v>159</v>
      </c>
      <c r="E331" s="34"/>
      <c r="F331" s="151" t="s">
        <v>666</v>
      </c>
      <c r="G331" s="34"/>
      <c r="H331" s="34"/>
      <c r="I331" s="152"/>
      <c r="J331" s="34"/>
      <c r="K331" s="34"/>
      <c r="L331" s="35"/>
      <c r="M331" s="153"/>
      <c r="N331" s="154"/>
      <c r="O331" s="55"/>
      <c r="P331" s="55"/>
      <c r="Q331" s="55"/>
      <c r="R331" s="55"/>
      <c r="S331" s="55"/>
      <c r="T331" s="56"/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T331" s="19" t="s">
        <v>159</v>
      </c>
      <c r="AU331" s="19" t="s">
        <v>79</v>
      </c>
    </row>
    <row r="332" spans="1:65" s="2" customFormat="1" ht="16.5" customHeight="1">
      <c r="A332" s="34"/>
      <c r="B332" s="136"/>
      <c r="C332" s="179" t="s">
        <v>667</v>
      </c>
      <c r="D332" s="179" t="s">
        <v>470</v>
      </c>
      <c r="E332" s="180" t="s">
        <v>668</v>
      </c>
      <c r="F332" s="181" t="s">
        <v>669</v>
      </c>
      <c r="G332" s="182" t="s">
        <v>188</v>
      </c>
      <c r="H332" s="183">
        <v>3</v>
      </c>
      <c r="I332" s="184"/>
      <c r="J332" s="185">
        <f>ROUND(I332*H332,2)</f>
        <v>0</v>
      </c>
      <c r="K332" s="181"/>
      <c r="L332" s="186"/>
      <c r="M332" s="187" t="s">
        <v>3</v>
      </c>
      <c r="N332" s="188" t="s">
        <v>40</v>
      </c>
      <c r="O332" s="55"/>
      <c r="P332" s="146">
        <f>O332*H332</f>
        <v>0</v>
      </c>
      <c r="Q332" s="146">
        <v>2.2000000000000001E-3</v>
      </c>
      <c r="R332" s="146">
        <f>Q332*H332</f>
        <v>6.6E-3</v>
      </c>
      <c r="S332" s="146">
        <v>0</v>
      </c>
      <c r="T332" s="147">
        <f>S332*H332</f>
        <v>0</v>
      </c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R332" s="148" t="s">
        <v>331</v>
      </c>
      <c r="AT332" s="148" t="s">
        <v>470</v>
      </c>
      <c r="AU332" s="148" t="s">
        <v>79</v>
      </c>
      <c r="AY332" s="19" t="s">
        <v>151</v>
      </c>
      <c r="BE332" s="149">
        <f>IF(N332="základní",J332,0)</f>
        <v>0</v>
      </c>
      <c r="BF332" s="149">
        <f>IF(N332="snížená",J332,0)</f>
        <v>0</v>
      </c>
      <c r="BG332" s="149">
        <f>IF(N332="zákl. přenesená",J332,0)</f>
        <v>0</v>
      </c>
      <c r="BH332" s="149">
        <f>IF(N332="sníž. přenesená",J332,0)</f>
        <v>0</v>
      </c>
      <c r="BI332" s="149">
        <f>IF(N332="nulová",J332,0)</f>
        <v>0</v>
      </c>
      <c r="BJ332" s="19" t="s">
        <v>77</v>
      </c>
      <c r="BK332" s="149">
        <f>ROUND(I332*H332,2)</f>
        <v>0</v>
      </c>
      <c r="BL332" s="19" t="s">
        <v>189</v>
      </c>
      <c r="BM332" s="148" t="s">
        <v>670</v>
      </c>
    </row>
    <row r="333" spans="1:65" s="12" customFormat="1" ht="22.9" customHeight="1">
      <c r="B333" s="123"/>
      <c r="D333" s="124" t="s">
        <v>68</v>
      </c>
      <c r="E333" s="134" t="s">
        <v>671</v>
      </c>
      <c r="F333" s="134" t="s">
        <v>672</v>
      </c>
      <c r="I333" s="126"/>
      <c r="J333" s="135">
        <f>BK333</f>
        <v>0</v>
      </c>
      <c r="L333" s="123"/>
      <c r="M333" s="128"/>
      <c r="N333" s="129"/>
      <c r="O333" s="129"/>
      <c r="P333" s="130">
        <f>P334+SUM(P335:P354)</f>
        <v>0</v>
      </c>
      <c r="Q333" s="129"/>
      <c r="R333" s="130">
        <f>R334+SUM(R335:R354)</f>
        <v>0.23210496200000003</v>
      </c>
      <c r="S333" s="129"/>
      <c r="T333" s="131">
        <f>T334+SUM(T335:T354)</f>
        <v>0</v>
      </c>
      <c r="AR333" s="124" t="s">
        <v>79</v>
      </c>
      <c r="AT333" s="132" t="s">
        <v>68</v>
      </c>
      <c r="AU333" s="132" t="s">
        <v>77</v>
      </c>
      <c r="AY333" s="124" t="s">
        <v>151</v>
      </c>
      <c r="BK333" s="133">
        <f>BK334+SUM(BK335:BK354)</f>
        <v>0</v>
      </c>
    </row>
    <row r="334" spans="1:65" s="2" customFormat="1" ht="24.2" customHeight="1">
      <c r="A334" s="34"/>
      <c r="B334" s="136"/>
      <c r="C334" s="137" t="s">
        <v>673</v>
      </c>
      <c r="D334" s="137" t="s">
        <v>154</v>
      </c>
      <c r="E334" s="138" t="s">
        <v>674</v>
      </c>
      <c r="F334" s="139" t="s">
        <v>675</v>
      </c>
      <c r="G334" s="140" t="s">
        <v>82</v>
      </c>
      <c r="H334" s="141">
        <v>5.7089999999999996</v>
      </c>
      <c r="I334" s="142"/>
      <c r="J334" s="143">
        <f>ROUND(I334*H334,2)</f>
        <v>0</v>
      </c>
      <c r="K334" s="139"/>
      <c r="L334" s="35"/>
      <c r="M334" s="144" t="s">
        <v>3</v>
      </c>
      <c r="N334" s="145" t="s">
        <v>40</v>
      </c>
      <c r="O334" s="55"/>
      <c r="P334" s="146">
        <f>O334*H334</f>
        <v>0</v>
      </c>
      <c r="Q334" s="146">
        <v>0</v>
      </c>
      <c r="R334" s="146">
        <f>Q334*H334</f>
        <v>0</v>
      </c>
      <c r="S334" s="146">
        <v>0</v>
      </c>
      <c r="T334" s="147">
        <f>S334*H334</f>
        <v>0</v>
      </c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R334" s="148" t="s">
        <v>189</v>
      </c>
      <c r="AT334" s="148" t="s">
        <v>154</v>
      </c>
      <c r="AU334" s="148" t="s">
        <v>79</v>
      </c>
      <c r="AY334" s="19" t="s">
        <v>151</v>
      </c>
      <c r="BE334" s="149">
        <f>IF(N334="základní",J334,0)</f>
        <v>0</v>
      </c>
      <c r="BF334" s="149">
        <f>IF(N334="snížená",J334,0)</f>
        <v>0</v>
      </c>
      <c r="BG334" s="149">
        <f>IF(N334="zákl. přenesená",J334,0)</f>
        <v>0</v>
      </c>
      <c r="BH334" s="149">
        <f>IF(N334="sníž. přenesená",J334,0)</f>
        <v>0</v>
      </c>
      <c r="BI334" s="149">
        <f>IF(N334="nulová",J334,0)</f>
        <v>0</v>
      </c>
      <c r="BJ334" s="19" t="s">
        <v>77</v>
      </c>
      <c r="BK334" s="149">
        <f>ROUND(I334*H334,2)</f>
        <v>0</v>
      </c>
      <c r="BL334" s="19" t="s">
        <v>189</v>
      </c>
      <c r="BM334" s="148" t="s">
        <v>676</v>
      </c>
    </row>
    <row r="335" spans="1:65" s="2" customFormat="1">
      <c r="A335" s="34"/>
      <c r="B335" s="35"/>
      <c r="C335" s="34"/>
      <c r="D335" s="150" t="s">
        <v>159</v>
      </c>
      <c r="E335" s="34"/>
      <c r="F335" s="151" t="s">
        <v>677</v>
      </c>
      <c r="G335" s="34"/>
      <c r="H335" s="34"/>
      <c r="I335" s="152"/>
      <c r="J335" s="34"/>
      <c r="K335" s="34"/>
      <c r="L335" s="35"/>
      <c r="M335" s="153"/>
      <c r="N335" s="154"/>
      <c r="O335" s="55"/>
      <c r="P335" s="55"/>
      <c r="Q335" s="55"/>
      <c r="R335" s="55"/>
      <c r="S335" s="55"/>
      <c r="T335" s="56"/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T335" s="19" t="s">
        <v>159</v>
      </c>
      <c r="AU335" s="19" t="s">
        <v>79</v>
      </c>
    </row>
    <row r="336" spans="1:65" s="13" customFormat="1">
      <c r="B336" s="155"/>
      <c r="D336" s="156" t="s">
        <v>161</v>
      </c>
      <c r="E336" s="157" t="s">
        <v>3</v>
      </c>
      <c r="F336" s="158" t="s">
        <v>85</v>
      </c>
      <c r="H336" s="159">
        <v>5.7089999999999996</v>
      </c>
      <c r="I336" s="160"/>
      <c r="L336" s="155"/>
      <c r="M336" s="161"/>
      <c r="N336" s="162"/>
      <c r="O336" s="162"/>
      <c r="P336" s="162"/>
      <c r="Q336" s="162"/>
      <c r="R336" s="162"/>
      <c r="S336" s="162"/>
      <c r="T336" s="163"/>
      <c r="AT336" s="157" t="s">
        <v>161</v>
      </c>
      <c r="AU336" s="157" t="s">
        <v>79</v>
      </c>
      <c r="AV336" s="13" t="s">
        <v>79</v>
      </c>
      <c r="AW336" s="13" t="s">
        <v>31</v>
      </c>
      <c r="AX336" s="13" t="s">
        <v>77</v>
      </c>
      <c r="AY336" s="157" t="s">
        <v>151</v>
      </c>
    </row>
    <row r="337" spans="1:65" s="2" customFormat="1" ht="37.9" customHeight="1">
      <c r="A337" s="34"/>
      <c r="B337" s="136"/>
      <c r="C337" s="137" t="s">
        <v>678</v>
      </c>
      <c r="D337" s="137" t="s">
        <v>154</v>
      </c>
      <c r="E337" s="138" t="s">
        <v>679</v>
      </c>
      <c r="F337" s="139" t="s">
        <v>680</v>
      </c>
      <c r="G337" s="140" t="s">
        <v>82</v>
      </c>
      <c r="H337" s="141">
        <v>5.7089999999999996</v>
      </c>
      <c r="I337" s="142"/>
      <c r="J337" s="143">
        <f>ROUND(I337*H337,2)</f>
        <v>0</v>
      </c>
      <c r="K337" s="139"/>
      <c r="L337" s="35"/>
      <c r="M337" s="144" t="s">
        <v>3</v>
      </c>
      <c r="N337" s="145" t="s">
        <v>40</v>
      </c>
      <c r="O337" s="55"/>
      <c r="P337" s="146">
        <f>O337*H337</f>
        <v>0</v>
      </c>
      <c r="Q337" s="146">
        <v>9.0880000000000006E-3</v>
      </c>
      <c r="R337" s="146">
        <f>Q337*H337</f>
        <v>5.1883392E-2</v>
      </c>
      <c r="S337" s="146">
        <v>0</v>
      </c>
      <c r="T337" s="147">
        <f>S337*H337</f>
        <v>0</v>
      </c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R337" s="148" t="s">
        <v>189</v>
      </c>
      <c r="AT337" s="148" t="s">
        <v>154</v>
      </c>
      <c r="AU337" s="148" t="s">
        <v>79</v>
      </c>
      <c r="AY337" s="19" t="s">
        <v>151</v>
      </c>
      <c r="BE337" s="149">
        <f>IF(N337="základní",J337,0)</f>
        <v>0</v>
      </c>
      <c r="BF337" s="149">
        <f>IF(N337="snížená",J337,0)</f>
        <v>0</v>
      </c>
      <c r="BG337" s="149">
        <f>IF(N337="zákl. přenesená",J337,0)</f>
        <v>0</v>
      </c>
      <c r="BH337" s="149">
        <f>IF(N337="sníž. přenesená",J337,0)</f>
        <v>0</v>
      </c>
      <c r="BI337" s="149">
        <f>IF(N337="nulová",J337,0)</f>
        <v>0</v>
      </c>
      <c r="BJ337" s="19" t="s">
        <v>77</v>
      </c>
      <c r="BK337" s="149">
        <f>ROUND(I337*H337,2)</f>
        <v>0</v>
      </c>
      <c r="BL337" s="19" t="s">
        <v>189</v>
      </c>
      <c r="BM337" s="148" t="s">
        <v>681</v>
      </c>
    </row>
    <row r="338" spans="1:65" s="2" customFormat="1">
      <c r="A338" s="34"/>
      <c r="B338" s="35"/>
      <c r="C338" s="34"/>
      <c r="D338" s="150" t="s">
        <v>159</v>
      </c>
      <c r="E338" s="34"/>
      <c r="F338" s="151" t="s">
        <v>682</v>
      </c>
      <c r="G338" s="34"/>
      <c r="H338" s="34"/>
      <c r="I338" s="152"/>
      <c r="J338" s="34"/>
      <c r="K338" s="34"/>
      <c r="L338" s="35"/>
      <c r="M338" s="153"/>
      <c r="N338" s="154"/>
      <c r="O338" s="55"/>
      <c r="P338" s="55"/>
      <c r="Q338" s="55"/>
      <c r="R338" s="55"/>
      <c r="S338" s="55"/>
      <c r="T338" s="56"/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T338" s="19" t="s">
        <v>159</v>
      </c>
      <c r="AU338" s="19" t="s">
        <v>79</v>
      </c>
    </row>
    <row r="339" spans="1:65" s="2" customFormat="1" ht="24.2" customHeight="1">
      <c r="A339" s="34"/>
      <c r="B339" s="136"/>
      <c r="C339" s="179" t="s">
        <v>683</v>
      </c>
      <c r="D339" s="179" t="s">
        <v>470</v>
      </c>
      <c r="E339" s="180" t="s">
        <v>684</v>
      </c>
      <c r="F339" s="181" t="s">
        <v>685</v>
      </c>
      <c r="G339" s="182" t="s">
        <v>82</v>
      </c>
      <c r="H339" s="183">
        <v>6.28</v>
      </c>
      <c r="I339" s="184"/>
      <c r="J339" s="185">
        <f>ROUND(I339*H339,2)</f>
        <v>0</v>
      </c>
      <c r="K339" s="181"/>
      <c r="L339" s="186"/>
      <c r="M339" s="187" t="s">
        <v>3</v>
      </c>
      <c r="N339" s="188" t="s">
        <v>40</v>
      </c>
      <c r="O339" s="55"/>
      <c r="P339" s="146">
        <f>O339*H339</f>
        <v>0</v>
      </c>
      <c r="Q339" s="146">
        <v>2.1999999999999999E-2</v>
      </c>
      <c r="R339" s="146">
        <f>Q339*H339</f>
        <v>0.13816000000000001</v>
      </c>
      <c r="S339" s="146">
        <v>0</v>
      </c>
      <c r="T339" s="147">
        <f>S339*H339</f>
        <v>0</v>
      </c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R339" s="148" t="s">
        <v>331</v>
      </c>
      <c r="AT339" s="148" t="s">
        <v>470</v>
      </c>
      <c r="AU339" s="148" t="s">
        <v>79</v>
      </c>
      <c r="AY339" s="19" t="s">
        <v>151</v>
      </c>
      <c r="BE339" s="149">
        <f>IF(N339="základní",J339,0)</f>
        <v>0</v>
      </c>
      <c r="BF339" s="149">
        <f>IF(N339="snížená",J339,0)</f>
        <v>0</v>
      </c>
      <c r="BG339" s="149">
        <f>IF(N339="zákl. přenesená",J339,0)</f>
        <v>0</v>
      </c>
      <c r="BH339" s="149">
        <f>IF(N339="sníž. přenesená",J339,0)</f>
        <v>0</v>
      </c>
      <c r="BI339" s="149">
        <f>IF(N339="nulová",J339,0)</f>
        <v>0</v>
      </c>
      <c r="BJ339" s="19" t="s">
        <v>77</v>
      </c>
      <c r="BK339" s="149">
        <f>ROUND(I339*H339,2)</f>
        <v>0</v>
      </c>
      <c r="BL339" s="19" t="s">
        <v>189</v>
      </c>
      <c r="BM339" s="148" t="s">
        <v>686</v>
      </c>
    </row>
    <row r="340" spans="1:65" s="13" customFormat="1">
      <c r="B340" s="155"/>
      <c r="D340" s="156" t="s">
        <v>161</v>
      </c>
      <c r="F340" s="158" t="s">
        <v>687</v>
      </c>
      <c r="H340" s="159">
        <v>6.28</v>
      </c>
      <c r="I340" s="160"/>
      <c r="L340" s="155"/>
      <c r="M340" s="161"/>
      <c r="N340" s="162"/>
      <c r="O340" s="162"/>
      <c r="P340" s="162"/>
      <c r="Q340" s="162"/>
      <c r="R340" s="162"/>
      <c r="S340" s="162"/>
      <c r="T340" s="163"/>
      <c r="AT340" s="157" t="s">
        <v>161</v>
      </c>
      <c r="AU340" s="157" t="s">
        <v>79</v>
      </c>
      <c r="AV340" s="13" t="s">
        <v>79</v>
      </c>
      <c r="AW340" s="13" t="s">
        <v>4</v>
      </c>
      <c r="AX340" s="13" t="s">
        <v>77</v>
      </c>
      <c r="AY340" s="157" t="s">
        <v>151</v>
      </c>
    </row>
    <row r="341" spans="1:65" s="2" customFormat="1" ht="37.9" customHeight="1">
      <c r="A341" s="34"/>
      <c r="B341" s="136"/>
      <c r="C341" s="137" t="s">
        <v>688</v>
      </c>
      <c r="D341" s="137" t="s">
        <v>154</v>
      </c>
      <c r="E341" s="138" t="s">
        <v>689</v>
      </c>
      <c r="F341" s="139" t="s">
        <v>690</v>
      </c>
      <c r="G341" s="140" t="s">
        <v>82</v>
      </c>
      <c r="H341" s="141">
        <v>5.7089999999999996</v>
      </c>
      <c r="I341" s="142"/>
      <c r="J341" s="143">
        <f>ROUND(I341*H341,2)</f>
        <v>0</v>
      </c>
      <c r="K341" s="139"/>
      <c r="L341" s="35"/>
      <c r="M341" s="144" t="s">
        <v>3</v>
      </c>
      <c r="N341" s="145" t="s">
        <v>40</v>
      </c>
      <c r="O341" s="55"/>
      <c r="P341" s="146">
        <f>O341*H341</f>
        <v>0</v>
      </c>
      <c r="Q341" s="146">
        <v>0</v>
      </c>
      <c r="R341" s="146">
        <f>Q341*H341</f>
        <v>0</v>
      </c>
      <c r="S341" s="146">
        <v>0</v>
      </c>
      <c r="T341" s="147">
        <f>S341*H341</f>
        <v>0</v>
      </c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R341" s="148" t="s">
        <v>189</v>
      </c>
      <c r="AT341" s="148" t="s">
        <v>154</v>
      </c>
      <c r="AU341" s="148" t="s">
        <v>79</v>
      </c>
      <c r="AY341" s="19" t="s">
        <v>151</v>
      </c>
      <c r="BE341" s="149">
        <f>IF(N341="základní",J341,0)</f>
        <v>0</v>
      </c>
      <c r="BF341" s="149">
        <f>IF(N341="snížená",J341,0)</f>
        <v>0</v>
      </c>
      <c r="BG341" s="149">
        <f>IF(N341="zákl. přenesená",J341,0)</f>
        <v>0</v>
      </c>
      <c r="BH341" s="149">
        <f>IF(N341="sníž. přenesená",J341,0)</f>
        <v>0</v>
      </c>
      <c r="BI341" s="149">
        <f>IF(N341="nulová",J341,0)</f>
        <v>0</v>
      </c>
      <c r="BJ341" s="19" t="s">
        <v>77</v>
      </c>
      <c r="BK341" s="149">
        <f>ROUND(I341*H341,2)</f>
        <v>0</v>
      </c>
      <c r="BL341" s="19" t="s">
        <v>189</v>
      </c>
      <c r="BM341" s="148" t="s">
        <v>691</v>
      </c>
    </row>
    <row r="342" spans="1:65" s="2" customFormat="1">
      <c r="A342" s="34"/>
      <c r="B342" s="35"/>
      <c r="C342" s="34"/>
      <c r="D342" s="150" t="s">
        <v>159</v>
      </c>
      <c r="E342" s="34"/>
      <c r="F342" s="151" t="s">
        <v>692</v>
      </c>
      <c r="G342" s="34"/>
      <c r="H342" s="34"/>
      <c r="I342" s="152"/>
      <c r="J342" s="34"/>
      <c r="K342" s="34"/>
      <c r="L342" s="35"/>
      <c r="M342" s="153"/>
      <c r="N342" s="154"/>
      <c r="O342" s="55"/>
      <c r="P342" s="55"/>
      <c r="Q342" s="55"/>
      <c r="R342" s="55"/>
      <c r="S342" s="55"/>
      <c r="T342" s="56"/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T342" s="19" t="s">
        <v>159</v>
      </c>
      <c r="AU342" s="19" t="s">
        <v>79</v>
      </c>
    </row>
    <row r="343" spans="1:65" s="13" customFormat="1">
      <c r="B343" s="155"/>
      <c r="D343" s="156" t="s">
        <v>161</v>
      </c>
      <c r="E343" s="157" t="s">
        <v>3</v>
      </c>
      <c r="F343" s="158" t="s">
        <v>85</v>
      </c>
      <c r="H343" s="159">
        <v>5.7089999999999996</v>
      </c>
      <c r="I343" s="160"/>
      <c r="L343" s="155"/>
      <c r="M343" s="161"/>
      <c r="N343" s="162"/>
      <c r="O343" s="162"/>
      <c r="P343" s="162"/>
      <c r="Q343" s="162"/>
      <c r="R343" s="162"/>
      <c r="S343" s="162"/>
      <c r="T343" s="163"/>
      <c r="AT343" s="157" t="s">
        <v>161</v>
      </c>
      <c r="AU343" s="157" t="s">
        <v>79</v>
      </c>
      <c r="AV343" s="13" t="s">
        <v>79</v>
      </c>
      <c r="AW343" s="13" t="s">
        <v>31</v>
      </c>
      <c r="AX343" s="13" t="s">
        <v>77</v>
      </c>
      <c r="AY343" s="157" t="s">
        <v>151</v>
      </c>
    </row>
    <row r="344" spans="1:65" s="2" customFormat="1" ht="24.2" customHeight="1">
      <c r="A344" s="34"/>
      <c r="B344" s="136"/>
      <c r="C344" s="137" t="s">
        <v>693</v>
      </c>
      <c r="D344" s="137" t="s">
        <v>154</v>
      </c>
      <c r="E344" s="138" t="s">
        <v>694</v>
      </c>
      <c r="F344" s="139" t="s">
        <v>695</v>
      </c>
      <c r="G344" s="140" t="s">
        <v>82</v>
      </c>
      <c r="H344" s="141">
        <v>5.7089999999999996</v>
      </c>
      <c r="I344" s="142"/>
      <c r="J344" s="143">
        <f>ROUND(I344*H344,2)</f>
        <v>0</v>
      </c>
      <c r="K344" s="139"/>
      <c r="L344" s="35"/>
      <c r="M344" s="144" t="s">
        <v>3</v>
      </c>
      <c r="N344" s="145" t="s">
        <v>40</v>
      </c>
      <c r="O344" s="55"/>
      <c r="P344" s="146">
        <f>O344*H344</f>
        <v>0</v>
      </c>
      <c r="Q344" s="146">
        <v>2.9999999999999997E-4</v>
      </c>
      <c r="R344" s="146">
        <f>Q344*H344</f>
        <v>1.7126999999999997E-3</v>
      </c>
      <c r="S344" s="146">
        <v>0</v>
      </c>
      <c r="T344" s="147">
        <f>S344*H344</f>
        <v>0</v>
      </c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R344" s="148" t="s">
        <v>189</v>
      </c>
      <c r="AT344" s="148" t="s">
        <v>154</v>
      </c>
      <c r="AU344" s="148" t="s">
        <v>79</v>
      </c>
      <c r="AY344" s="19" t="s">
        <v>151</v>
      </c>
      <c r="BE344" s="149">
        <f>IF(N344="základní",J344,0)</f>
        <v>0</v>
      </c>
      <c r="BF344" s="149">
        <f>IF(N344="snížená",J344,0)</f>
        <v>0</v>
      </c>
      <c r="BG344" s="149">
        <f>IF(N344="zákl. přenesená",J344,0)</f>
        <v>0</v>
      </c>
      <c r="BH344" s="149">
        <f>IF(N344="sníž. přenesená",J344,0)</f>
        <v>0</v>
      </c>
      <c r="BI344" s="149">
        <f>IF(N344="nulová",J344,0)</f>
        <v>0</v>
      </c>
      <c r="BJ344" s="19" t="s">
        <v>77</v>
      </c>
      <c r="BK344" s="149">
        <f>ROUND(I344*H344,2)</f>
        <v>0</v>
      </c>
      <c r="BL344" s="19" t="s">
        <v>189</v>
      </c>
      <c r="BM344" s="148" t="s">
        <v>696</v>
      </c>
    </row>
    <row r="345" spans="1:65" s="2" customFormat="1">
      <c r="A345" s="34"/>
      <c r="B345" s="35"/>
      <c r="C345" s="34"/>
      <c r="D345" s="150" t="s">
        <v>159</v>
      </c>
      <c r="E345" s="34"/>
      <c r="F345" s="151" t="s">
        <v>697</v>
      </c>
      <c r="G345" s="34"/>
      <c r="H345" s="34"/>
      <c r="I345" s="152"/>
      <c r="J345" s="34"/>
      <c r="K345" s="34"/>
      <c r="L345" s="35"/>
      <c r="M345" s="153"/>
      <c r="N345" s="154"/>
      <c r="O345" s="55"/>
      <c r="P345" s="55"/>
      <c r="Q345" s="55"/>
      <c r="R345" s="55"/>
      <c r="S345" s="55"/>
      <c r="T345" s="56"/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T345" s="19" t="s">
        <v>159</v>
      </c>
      <c r="AU345" s="19" t="s">
        <v>79</v>
      </c>
    </row>
    <row r="346" spans="1:65" s="13" customFormat="1">
      <c r="B346" s="155"/>
      <c r="D346" s="156" t="s">
        <v>161</v>
      </c>
      <c r="E346" s="157" t="s">
        <v>3</v>
      </c>
      <c r="F346" s="158" t="s">
        <v>85</v>
      </c>
      <c r="H346" s="159">
        <v>5.7089999999999996</v>
      </c>
      <c r="I346" s="160"/>
      <c r="L346" s="155"/>
      <c r="M346" s="161"/>
      <c r="N346" s="162"/>
      <c r="O346" s="162"/>
      <c r="P346" s="162"/>
      <c r="Q346" s="162"/>
      <c r="R346" s="162"/>
      <c r="S346" s="162"/>
      <c r="T346" s="163"/>
      <c r="AT346" s="157" t="s">
        <v>161</v>
      </c>
      <c r="AU346" s="157" t="s">
        <v>79</v>
      </c>
      <c r="AV346" s="13" t="s">
        <v>79</v>
      </c>
      <c r="AW346" s="13" t="s">
        <v>31</v>
      </c>
      <c r="AX346" s="13" t="s">
        <v>77</v>
      </c>
      <c r="AY346" s="157" t="s">
        <v>151</v>
      </c>
    </row>
    <row r="347" spans="1:65" s="2" customFormat="1" ht="37.9" customHeight="1">
      <c r="A347" s="34"/>
      <c r="B347" s="136"/>
      <c r="C347" s="137" t="s">
        <v>698</v>
      </c>
      <c r="D347" s="137" t="s">
        <v>154</v>
      </c>
      <c r="E347" s="138" t="s">
        <v>699</v>
      </c>
      <c r="F347" s="139" t="s">
        <v>700</v>
      </c>
      <c r="G347" s="140" t="s">
        <v>180</v>
      </c>
      <c r="H347" s="141">
        <v>0.6</v>
      </c>
      <c r="I347" s="142"/>
      <c r="J347" s="143">
        <f>ROUND(I347*H347,2)</f>
        <v>0</v>
      </c>
      <c r="K347" s="139"/>
      <c r="L347" s="35"/>
      <c r="M347" s="144" t="s">
        <v>3</v>
      </c>
      <c r="N347" s="145" t="s">
        <v>40</v>
      </c>
      <c r="O347" s="55"/>
      <c r="P347" s="146">
        <f>O347*H347</f>
        <v>0</v>
      </c>
      <c r="Q347" s="146">
        <v>2.0000000000000001E-4</v>
      </c>
      <c r="R347" s="146">
        <f>Q347*H347</f>
        <v>1.2E-4</v>
      </c>
      <c r="S347" s="146">
        <v>0</v>
      </c>
      <c r="T347" s="147">
        <f>S347*H347</f>
        <v>0</v>
      </c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R347" s="148" t="s">
        <v>189</v>
      </c>
      <c r="AT347" s="148" t="s">
        <v>154</v>
      </c>
      <c r="AU347" s="148" t="s">
        <v>79</v>
      </c>
      <c r="AY347" s="19" t="s">
        <v>151</v>
      </c>
      <c r="BE347" s="149">
        <f>IF(N347="základní",J347,0)</f>
        <v>0</v>
      </c>
      <c r="BF347" s="149">
        <f>IF(N347="snížená",J347,0)</f>
        <v>0</v>
      </c>
      <c r="BG347" s="149">
        <f>IF(N347="zákl. přenesená",J347,0)</f>
        <v>0</v>
      </c>
      <c r="BH347" s="149">
        <f>IF(N347="sníž. přenesená",J347,0)</f>
        <v>0</v>
      </c>
      <c r="BI347" s="149">
        <f>IF(N347="nulová",J347,0)</f>
        <v>0</v>
      </c>
      <c r="BJ347" s="19" t="s">
        <v>77</v>
      </c>
      <c r="BK347" s="149">
        <f>ROUND(I347*H347,2)</f>
        <v>0</v>
      </c>
      <c r="BL347" s="19" t="s">
        <v>189</v>
      </c>
      <c r="BM347" s="148" t="s">
        <v>701</v>
      </c>
    </row>
    <row r="348" spans="1:65" s="2" customFormat="1">
      <c r="A348" s="34"/>
      <c r="B348" s="35"/>
      <c r="C348" s="34"/>
      <c r="D348" s="150" t="s">
        <v>159</v>
      </c>
      <c r="E348" s="34"/>
      <c r="F348" s="151" t="s">
        <v>702</v>
      </c>
      <c r="G348" s="34"/>
      <c r="H348" s="34"/>
      <c r="I348" s="152"/>
      <c r="J348" s="34"/>
      <c r="K348" s="34"/>
      <c r="L348" s="35"/>
      <c r="M348" s="153"/>
      <c r="N348" s="154"/>
      <c r="O348" s="55"/>
      <c r="P348" s="55"/>
      <c r="Q348" s="55"/>
      <c r="R348" s="55"/>
      <c r="S348" s="55"/>
      <c r="T348" s="56"/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T348" s="19" t="s">
        <v>159</v>
      </c>
      <c r="AU348" s="19" t="s">
        <v>79</v>
      </c>
    </row>
    <row r="349" spans="1:65" s="13" customFormat="1">
      <c r="B349" s="155"/>
      <c r="D349" s="156" t="s">
        <v>161</v>
      </c>
      <c r="E349" s="157" t="s">
        <v>3</v>
      </c>
      <c r="F349" s="158" t="s">
        <v>703</v>
      </c>
      <c r="H349" s="159">
        <v>0.6</v>
      </c>
      <c r="I349" s="160"/>
      <c r="L349" s="155"/>
      <c r="M349" s="161"/>
      <c r="N349" s="162"/>
      <c r="O349" s="162"/>
      <c r="P349" s="162"/>
      <c r="Q349" s="162"/>
      <c r="R349" s="162"/>
      <c r="S349" s="162"/>
      <c r="T349" s="163"/>
      <c r="AT349" s="157" t="s">
        <v>161</v>
      </c>
      <c r="AU349" s="157" t="s">
        <v>79</v>
      </c>
      <c r="AV349" s="13" t="s">
        <v>79</v>
      </c>
      <c r="AW349" s="13" t="s">
        <v>31</v>
      </c>
      <c r="AX349" s="13" t="s">
        <v>77</v>
      </c>
      <c r="AY349" s="157" t="s">
        <v>151</v>
      </c>
    </row>
    <row r="350" spans="1:65" s="2" customFormat="1" ht="21.75" customHeight="1">
      <c r="A350" s="34"/>
      <c r="B350" s="136"/>
      <c r="C350" s="179" t="s">
        <v>704</v>
      </c>
      <c r="D350" s="179" t="s">
        <v>470</v>
      </c>
      <c r="E350" s="180" t="s">
        <v>705</v>
      </c>
      <c r="F350" s="181" t="s">
        <v>706</v>
      </c>
      <c r="G350" s="182" t="s">
        <v>180</v>
      </c>
      <c r="H350" s="183">
        <v>0.66</v>
      </c>
      <c r="I350" s="184"/>
      <c r="J350" s="185">
        <f>ROUND(I350*H350,2)</f>
        <v>0</v>
      </c>
      <c r="K350" s="181"/>
      <c r="L350" s="186"/>
      <c r="M350" s="187" t="s">
        <v>3</v>
      </c>
      <c r="N350" s="188" t="s">
        <v>40</v>
      </c>
      <c r="O350" s="55"/>
      <c r="P350" s="146">
        <f>O350*H350</f>
        <v>0</v>
      </c>
      <c r="Q350" s="146">
        <v>2.5999999999999998E-4</v>
      </c>
      <c r="R350" s="146">
        <f>Q350*H350</f>
        <v>1.716E-4</v>
      </c>
      <c r="S350" s="146">
        <v>0</v>
      </c>
      <c r="T350" s="147">
        <f>S350*H350</f>
        <v>0</v>
      </c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R350" s="148" t="s">
        <v>331</v>
      </c>
      <c r="AT350" s="148" t="s">
        <v>470</v>
      </c>
      <c r="AU350" s="148" t="s">
        <v>79</v>
      </c>
      <c r="AY350" s="19" t="s">
        <v>151</v>
      </c>
      <c r="BE350" s="149">
        <f>IF(N350="základní",J350,0)</f>
        <v>0</v>
      </c>
      <c r="BF350" s="149">
        <f>IF(N350="snížená",J350,0)</f>
        <v>0</v>
      </c>
      <c r="BG350" s="149">
        <f>IF(N350="zákl. přenesená",J350,0)</f>
        <v>0</v>
      </c>
      <c r="BH350" s="149">
        <f>IF(N350="sníž. přenesená",J350,0)</f>
        <v>0</v>
      </c>
      <c r="BI350" s="149">
        <f>IF(N350="nulová",J350,0)</f>
        <v>0</v>
      </c>
      <c r="BJ350" s="19" t="s">
        <v>77</v>
      </c>
      <c r="BK350" s="149">
        <f>ROUND(I350*H350,2)</f>
        <v>0</v>
      </c>
      <c r="BL350" s="19" t="s">
        <v>189</v>
      </c>
      <c r="BM350" s="148" t="s">
        <v>707</v>
      </c>
    </row>
    <row r="351" spans="1:65" s="13" customFormat="1">
      <c r="B351" s="155"/>
      <c r="D351" s="156" t="s">
        <v>161</v>
      </c>
      <c r="F351" s="158" t="s">
        <v>708</v>
      </c>
      <c r="H351" s="159">
        <v>0.66</v>
      </c>
      <c r="I351" s="160"/>
      <c r="L351" s="155"/>
      <c r="M351" s="161"/>
      <c r="N351" s="162"/>
      <c r="O351" s="162"/>
      <c r="P351" s="162"/>
      <c r="Q351" s="162"/>
      <c r="R351" s="162"/>
      <c r="S351" s="162"/>
      <c r="T351" s="163"/>
      <c r="AT351" s="157" t="s">
        <v>161</v>
      </c>
      <c r="AU351" s="157" t="s">
        <v>79</v>
      </c>
      <c r="AV351" s="13" t="s">
        <v>79</v>
      </c>
      <c r="AW351" s="13" t="s">
        <v>4</v>
      </c>
      <c r="AX351" s="13" t="s">
        <v>77</v>
      </c>
      <c r="AY351" s="157" t="s">
        <v>151</v>
      </c>
    </row>
    <row r="352" spans="1:65" s="2" customFormat="1" ht="49.15" customHeight="1">
      <c r="A352" s="34"/>
      <c r="B352" s="136"/>
      <c r="C352" s="137" t="s">
        <v>709</v>
      </c>
      <c r="D352" s="137" t="s">
        <v>154</v>
      </c>
      <c r="E352" s="138" t="s">
        <v>710</v>
      </c>
      <c r="F352" s="139" t="s">
        <v>711</v>
      </c>
      <c r="G352" s="140" t="s">
        <v>302</v>
      </c>
      <c r="H352" s="141">
        <v>0.23200000000000001</v>
      </c>
      <c r="I352" s="142"/>
      <c r="J352" s="143">
        <f>ROUND(I352*H352,2)</f>
        <v>0</v>
      </c>
      <c r="K352" s="139"/>
      <c r="L352" s="35"/>
      <c r="M352" s="144" t="s">
        <v>3</v>
      </c>
      <c r="N352" s="145" t="s">
        <v>40</v>
      </c>
      <c r="O352" s="55"/>
      <c r="P352" s="146">
        <f>O352*H352</f>
        <v>0</v>
      </c>
      <c r="Q352" s="146">
        <v>0</v>
      </c>
      <c r="R352" s="146">
        <f>Q352*H352</f>
        <v>0</v>
      </c>
      <c r="S352" s="146">
        <v>0</v>
      </c>
      <c r="T352" s="147">
        <f>S352*H352</f>
        <v>0</v>
      </c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R352" s="148" t="s">
        <v>189</v>
      </c>
      <c r="AT352" s="148" t="s">
        <v>154</v>
      </c>
      <c r="AU352" s="148" t="s">
        <v>79</v>
      </c>
      <c r="AY352" s="19" t="s">
        <v>151</v>
      </c>
      <c r="BE352" s="149">
        <f>IF(N352="základní",J352,0)</f>
        <v>0</v>
      </c>
      <c r="BF352" s="149">
        <f>IF(N352="snížená",J352,0)</f>
        <v>0</v>
      </c>
      <c r="BG352" s="149">
        <f>IF(N352="zákl. přenesená",J352,0)</f>
        <v>0</v>
      </c>
      <c r="BH352" s="149">
        <f>IF(N352="sníž. přenesená",J352,0)</f>
        <v>0</v>
      </c>
      <c r="BI352" s="149">
        <f>IF(N352="nulová",J352,0)</f>
        <v>0</v>
      </c>
      <c r="BJ352" s="19" t="s">
        <v>77</v>
      </c>
      <c r="BK352" s="149">
        <f>ROUND(I352*H352,2)</f>
        <v>0</v>
      </c>
      <c r="BL352" s="19" t="s">
        <v>189</v>
      </c>
      <c r="BM352" s="148" t="s">
        <v>712</v>
      </c>
    </row>
    <row r="353" spans="1:65" s="2" customFormat="1">
      <c r="A353" s="34"/>
      <c r="B353" s="35"/>
      <c r="C353" s="34"/>
      <c r="D353" s="150" t="s">
        <v>159</v>
      </c>
      <c r="E353" s="34"/>
      <c r="F353" s="151" t="s">
        <v>713</v>
      </c>
      <c r="G353" s="34"/>
      <c r="H353" s="34"/>
      <c r="I353" s="152"/>
      <c r="J353" s="34"/>
      <c r="K353" s="34"/>
      <c r="L353" s="35"/>
      <c r="M353" s="153"/>
      <c r="N353" s="154"/>
      <c r="O353" s="55"/>
      <c r="P353" s="55"/>
      <c r="Q353" s="55"/>
      <c r="R353" s="55"/>
      <c r="S353" s="55"/>
      <c r="T353" s="56"/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T353" s="19" t="s">
        <v>159</v>
      </c>
      <c r="AU353" s="19" t="s">
        <v>79</v>
      </c>
    </row>
    <row r="354" spans="1:65" s="12" customFormat="1" ht="20.85" customHeight="1">
      <c r="B354" s="123"/>
      <c r="D354" s="124" t="s">
        <v>68</v>
      </c>
      <c r="E354" s="134" t="s">
        <v>714</v>
      </c>
      <c r="F354" s="134" t="s">
        <v>715</v>
      </c>
      <c r="I354" s="126"/>
      <c r="J354" s="135">
        <f>BK354</f>
        <v>0</v>
      </c>
      <c r="L354" s="123"/>
      <c r="M354" s="128"/>
      <c r="N354" s="129"/>
      <c r="O354" s="129"/>
      <c r="P354" s="130">
        <f>SUM(P355:P371)</f>
        <v>0</v>
      </c>
      <c r="Q354" s="129"/>
      <c r="R354" s="130">
        <f>SUM(R355:R371)</f>
        <v>4.0057270000000006E-2</v>
      </c>
      <c r="S354" s="129"/>
      <c r="T354" s="131">
        <f>SUM(T355:T371)</f>
        <v>0</v>
      </c>
      <c r="AR354" s="124" t="s">
        <v>79</v>
      </c>
      <c r="AT354" s="132" t="s">
        <v>68</v>
      </c>
      <c r="AU354" s="132" t="s">
        <v>79</v>
      </c>
      <c r="AY354" s="124" t="s">
        <v>151</v>
      </c>
      <c r="BK354" s="133">
        <f>SUM(BK355:BK371)</f>
        <v>0</v>
      </c>
    </row>
    <row r="355" spans="1:65" s="2" customFormat="1" ht="24.2" customHeight="1">
      <c r="A355" s="34"/>
      <c r="B355" s="136"/>
      <c r="C355" s="137" t="s">
        <v>716</v>
      </c>
      <c r="D355" s="137" t="s">
        <v>154</v>
      </c>
      <c r="E355" s="138" t="s">
        <v>717</v>
      </c>
      <c r="F355" s="139" t="s">
        <v>718</v>
      </c>
      <c r="G355" s="140" t="s">
        <v>82</v>
      </c>
      <c r="H355" s="141">
        <v>5.7089999999999996</v>
      </c>
      <c r="I355" s="142"/>
      <c r="J355" s="143">
        <f>ROUND(I355*H355,2)</f>
        <v>0</v>
      </c>
      <c r="K355" s="139"/>
      <c r="L355" s="35"/>
      <c r="M355" s="144" t="s">
        <v>3</v>
      </c>
      <c r="N355" s="145" t="s">
        <v>40</v>
      </c>
      <c r="O355" s="55"/>
      <c r="P355" s="146">
        <f>O355*H355</f>
        <v>0</v>
      </c>
      <c r="Q355" s="146">
        <v>0</v>
      </c>
      <c r="R355" s="146">
        <f>Q355*H355</f>
        <v>0</v>
      </c>
      <c r="S355" s="146">
        <v>0</v>
      </c>
      <c r="T355" s="147">
        <f>S355*H355</f>
        <v>0</v>
      </c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R355" s="148" t="s">
        <v>189</v>
      </c>
      <c r="AT355" s="148" t="s">
        <v>154</v>
      </c>
      <c r="AU355" s="148" t="s">
        <v>84</v>
      </c>
      <c r="AY355" s="19" t="s">
        <v>151</v>
      </c>
      <c r="BE355" s="149">
        <f>IF(N355="základní",J355,0)</f>
        <v>0</v>
      </c>
      <c r="BF355" s="149">
        <f>IF(N355="snížená",J355,0)</f>
        <v>0</v>
      </c>
      <c r="BG355" s="149">
        <f>IF(N355="zákl. přenesená",J355,0)</f>
        <v>0</v>
      </c>
      <c r="BH355" s="149">
        <f>IF(N355="sníž. přenesená",J355,0)</f>
        <v>0</v>
      </c>
      <c r="BI355" s="149">
        <f>IF(N355="nulová",J355,0)</f>
        <v>0</v>
      </c>
      <c r="BJ355" s="19" t="s">
        <v>77</v>
      </c>
      <c r="BK355" s="149">
        <f>ROUND(I355*H355,2)</f>
        <v>0</v>
      </c>
      <c r="BL355" s="19" t="s">
        <v>189</v>
      </c>
      <c r="BM355" s="148" t="s">
        <v>719</v>
      </c>
    </row>
    <row r="356" spans="1:65" s="2" customFormat="1">
      <c r="A356" s="34"/>
      <c r="B356" s="35"/>
      <c r="C356" s="34"/>
      <c r="D356" s="150" t="s">
        <v>159</v>
      </c>
      <c r="E356" s="34"/>
      <c r="F356" s="151" t="s">
        <v>720</v>
      </c>
      <c r="G356" s="34"/>
      <c r="H356" s="34"/>
      <c r="I356" s="152"/>
      <c r="J356" s="34"/>
      <c r="K356" s="34"/>
      <c r="L356" s="35"/>
      <c r="M356" s="153"/>
      <c r="N356" s="154"/>
      <c r="O356" s="55"/>
      <c r="P356" s="55"/>
      <c r="Q356" s="55"/>
      <c r="R356" s="55"/>
      <c r="S356" s="55"/>
      <c r="T356" s="56"/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T356" s="19" t="s">
        <v>159</v>
      </c>
      <c r="AU356" s="19" t="s">
        <v>84</v>
      </c>
    </row>
    <row r="357" spans="1:65" s="13" customFormat="1">
      <c r="B357" s="155"/>
      <c r="D357" s="156" t="s">
        <v>161</v>
      </c>
      <c r="E357" s="157" t="s">
        <v>3</v>
      </c>
      <c r="F357" s="158" t="s">
        <v>85</v>
      </c>
      <c r="H357" s="159">
        <v>5.7089999999999996</v>
      </c>
      <c r="I357" s="160"/>
      <c r="L357" s="155"/>
      <c r="M357" s="161"/>
      <c r="N357" s="162"/>
      <c r="O357" s="162"/>
      <c r="P357" s="162"/>
      <c r="Q357" s="162"/>
      <c r="R357" s="162"/>
      <c r="S357" s="162"/>
      <c r="T357" s="163"/>
      <c r="AT357" s="157" t="s">
        <v>161</v>
      </c>
      <c r="AU357" s="157" t="s">
        <v>84</v>
      </c>
      <c r="AV357" s="13" t="s">
        <v>79</v>
      </c>
      <c r="AW357" s="13" t="s">
        <v>31</v>
      </c>
      <c r="AX357" s="13" t="s">
        <v>77</v>
      </c>
      <c r="AY357" s="157" t="s">
        <v>151</v>
      </c>
    </row>
    <row r="358" spans="1:65" s="2" customFormat="1" ht="24.2" customHeight="1">
      <c r="A358" s="34"/>
      <c r="B358" s="136"/>
      <c r="C358" s="137" t="s">
        <v>721</v>
      </c>
      <c r="D358" s="137" t="s">
        <v>154</v>
      </c>
      <c r="E358" s="138" t="s">
        <v>722</v>
      </c>
      <c r="F358" s="139" t="s">
        <v>723</v>
      </c>
      <c r="G358" s="140" t="s">
        <v>82</v>
      </c>
      <c r="H358" s="141">
        <v>8.2159999999999993</v>
      </c>
      <c r="I358" s="142"/>
      <c r="J358" s="143">
        <f>ROUND(I358*H358,2)</f>
        <v>0</v>
      </c>
      <c r="K358" s="139"/>
      <c r="L358" s="35"/>
      <c r="M358" s="144" t="s">
        <v>3</v>
      </c>
      <c r="N358" s="145" t="s">
        <v>40</v>
      </c>
      <c r="O358" s="55"/>
      <c r="P358" s="146">
        <f>O358*H358</f>
        <v>0</v>
      </c>
      <c r="Q358" s="146">
        <v>0</v>
      </c>
      <c r="R358" s="146">
        <f>Q358*H358</f>
        <v>0</v>
      </c>
      <c r="S358" s="146">
        <v>0</v>
      </c>
      <c r="T358" s="147">
        <f>S358*H358</f>
        <v>0</v>
      </c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R358" s="148" t="s">
        <v>189</v>
      </c>
      <c r="AT358" s="148" t="s">
        <v>154</v>
      </c>
      <c r="AU358" s="148" t="s">
        <v>84</v>
      </c>
      <c r="AY358" s="19" t="s">
        <v>151</v>
      </c>
      <c r="BE358" s="149">
        <f>IF(N358="základní",J358,0)</f>
        <v>0</v>
      </c>
      <c r="BF358" s="149">
        <f>IF(N358="snížená",J358,0)</f>
        <v>0</v>
      </c>
      <c r="BG358" s="149">
        <f>IF(N358="zákl. přenesená",J358,0)</f>
        <v>0</v>
      </c>
      <c r="BH358" s="149">
        <f>IF(N358="sníž. přenesená",J358,0)</f>
        <v>0</v>
      </c>
      <c r="BI358" s="149">
        <f>IF(N358="nulová",J358,0)</f>
        <v>0</v>
      </c>
      <c r="BJ358" s="19" t="s">
        <v>77</v>
      </c>
      <c r="BK358" s="149">
        <f>ROUND(I358*H358,2)</f>
        <v>0</v>
      </c>
      <c r="BL358" s="19" t="s">
        <v>189</v>
      </c>
      <c r="BM358" s="148" t="s">
        <v>724</v>
      </c>
    </row>
    <row r="359" spans="1:65" s="2" customFormat="1">
      <c r="A359" s="34"/>
      <c r="B359" s="35"/>
      <c r="C359" s="34"/>
      <c r="D359" s="150" t="s">
        <v>159</v>
      </c>
      <c r="E359" s="34"/>
      <c r="F359" s="151" t="s">
        <v>725</v>
      </c>
      <c r="G359" s="34"/>
      <c r="H359" s="34"/>
      <c r="I359" s="152"/>
      <c r="J359" s="34"/>
      <c r="K359" s="34"/>
      <c r="L359" s="35"/>
      <c r="M359" s="153"/>
      <c r="N359" s="154"/>
      <c r="O359" s="55"/>
      <c r="P359" s="55"/>
      <c r="Q359" s="55"/>
      <c r="R359" s="55"/>
      <c r="S359" s="55"/>
      <c r="T359" s="56"/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T359" s="19" t="s">
        <v>159</v>
      </c>
      <c r="AU359" s="19" t="s">
        <v>84</v>
      </c>
    </row>
    <row r="360" spans="1:65" s="13" customFormat="1">
      <c r="B360" s="155"/>
      <c r="D360" s="156" t="s">
        <v>161</v>
      </c>
      <c r="E360" s="157" t="s">
        <v>3</v>
      </c>
      <c r="F360" s="158" t="s">
        <v>726</v>
      </c>
      <c r="H360" s="159">
        <v>2.456</v>
      </c>
      <c r="I360" s="160"/>
      <c r="L360" s="155"/>
      <c r="M360" s="161"/>
      <c r="N360" s="162"/>
      <c r="O360" s="162"/>
      <c r="P360" s="162"/>
      <c r="Q360" s="162"/>
      <c r="R360" s="162"/>
      <c r="S360" s="162"/>
      <c r="T360" s="163"/>
      <c r="AT360" s="157" t="s">
        <v>161</v>
      </c>
      <c r="AU360" s="157" t="s">
        <v>84</v>
      </c>
      <c r="AV360" s="13" t="s">
        <v>79</v>
      </c>
      <c r="AW360" s="13" t="s">
        <v>31</v>
      </c>
      <c r="AX360" s="13" t="s">
        <v>69</v>
      </c>
      <c r="AY360" s="157" t="s">
        <v>151</v>
      </c>
    </row>
    <row r="361" spans="1:65" s="13" customFormat="1">
      <c r="B361" s="155"/>
      <c r="D361" s="156" t="s">
        <v>161</v>
      </c>
      <c r="E361" s="157" t="s">
        <v>3</v>
      </c>
      <c r="F361" s="158" t="s">
        <v>727</v>
      </c>
      <c r="H361" s="159">
        <v>5.76</v>
      </c>
      <c r="I361" s="160"/>
      <c r="L361" s="155"/>
      <c r="M361" s="161"/>
      <c r="N361" s="162"/>
      <c r="O361" s="162"/>
      <c r="P361" s="162"/>
      <c r="Q361" s="162"/>
      <c r="R361" s="162"/>
      <c r="S361" s="162"/>
      <c r="T361" s="163"/>
      <c r="AT361" s="157" t="s">
        <v>161</v>
      </c>
      <c r="AU361" s="157" t="s">
        <v>84</v>
      </c>
      <c r="AV361" s="13" t="s">
        <v>79</v>
      </c>
      <c r="AW361" s="13" t="s">
        <v>31</v>
      </c>
      <c r="AX361" s="13" t="s">
        <v>69</v>
      </c>
      <c r="AY361" s="157" t="s">
        <v>151</v>
      </c>
    </row>
    <row r="362" spans="1:65" s="15" customFormat="1">
      <c r="B362" s="171"/>
      <c r="D362" s="156" t="s">
        <v>161</v>
      </c>
      <c r="E362" s="172" t="s">
        <v>3</v>
      </c>
      <c r="F362" s="173" t="s">
        <v>276</v>
      </c>
      <c r="H362" s="174">
        <v>8.2159999999999993</v>
      </c>
      <c r="I362" s="175"/>
      <c r="L362" s="171"/>
      <c r="M362" s="176"/>
      <c r="N362" s="177"/>
      <c r="O362" s="177"/>
      <c r="P362" s="177"/>
      <c r="Q362" s="177"/>
      <c r="R362" s="177"/>
      <c r="S362" s="177"/>
      <c r="T362" s="178"/>
      <c r="AT362" s="172" t="s">
        <v>161</v>
      </c>
      <c r="AU362" s="172" t="s">
        <v>84</v>
      </c>
      <c r="AV362" s="15" t="s">
        <v>157</v>
      </c>
      <c r="AW362" s="15" t="s">
        <v>31</v>
      </c>
      <c r="AX362" s="15" t="s">
        <v>77</v>
      </c>
      <c r="AY362" s="172" t="s">
        <v>151</v>
      </c>
    </row>
    <row r="363" spans="1:65" s="2" customFormat="1" ht="24.2" customHeight="1">
      <c r="A363" s="34"/>
      <c r="B363" s="136"/>
      <c r="C363" s="179" t="s">
        <v>728</v>
      </c>
      <c r="D363" s="179" t="s">
        <v>470</v>
      </c>
      <c r="E363" s="180" t="s">
        <v>729</v>
      </c>
      <c r="F363" s="181" t="s">
        <v>730</v>
      </c>
      <c r="G363" s="182" t="s">
        <v>731</v>
      </c>
      <c r="H363" s="183">
        <v>20.888000000000002</v>
      </c>
      <c r="I363" s="184"/>
      <c r="J363" s="185">
        <f>ROUND(I363*H363,2)</f>
        <v>0</v>
      </c>
      <c r="K363" s="181"/>
      <c r="L363" s="186"/>
      <c r="M363" s="187" t="s">
        <v>3</v>
      </c>
      <c r="N363" s="188" t="s">
        <v>40</v>
      </c>
      <c r="O363" s="55"/>
      <c r="P363" s="146">
        <f>O363*H363</f>
        <v>0</v>
      </c>
      <c r="Q363" s="146">
        <v>1E-3</v>
      </c>
      <c r="R363" s="146">
        <f>Q363*H363</f>
        <v>2.0888000000000004E-2</v>
      </c>
      <c r="S363" s="146">
        <v>0</v>
      </c>
      <c r="T363" s="147">
        <f>S363*H363</f>
        <v>0</v>
      </c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R363" s="148" t="s">
        <v>331</v>
      </c>
      <c r="AT363" s="148" t="s">
        <v>470</v>
      </c>
      <c r="AU363" s="148" t="s">
        <v>84</v>
      </c>
      <c r="AY363" s="19" t="s">
        <v>151</v>
      </c>
      <c r="BE363" s="149">
        <f>IF(N363="základní",J363,0)</f>
        <v>0</v>
      </c>
      <c r="BF363" s="149">
        <f>IF(N363="snížená",J363,0)</f>
        <v>0</v>
      </c>
      <c r="BG363" s="149">
        <f>IF(N363="zákl. přenesená",J363,0)</f>
        <v>0</v>
      </c>
      <c r="BH363" s="149">
        <f>IF(N363="sníž. přenesená",J363,0)</f>
        <v>0</v>
      </c>
      <c r="BI363" s="149">
        <f>IF(N363="nulová",J363,0)</f>
        <v>0</v>
      </c>
      <c r="BJ363" s="19" t="s">
        <v>77</v>
      </c>
      <c r="BK363" s="149">
        <f>ROUND(I363*H363,2)</f>
        <v>0</v>
      </c>
      <c r="BL363" s="19" t="s">
        <v>189</v>
      </c>
      <c r="BM363" s="148" t="s">
        <v>732</v>
      </c>
    </row>
    <row r="364" spans="1:65" s="2" customFormat="1" ht="19.5">
      <c r="A364" s="34"/>
      <c r="B364" s="35"/>
      <c r="C364" s="34"/>
      <c r="D364" s="156" t="s">
        <v>733</v>
      </c>
      <c r="E364" s="34"/>
      <c r="F364" s="189" t="s">
        <v>734</v>
      </c>
      <c r="G364" s="34"/>
      <c r="H364" s="34"/>
      <c r="I364" s="152"/>
      <c r="J364" s="34"/>
      <c r="K364" s="34"/>
      <c r="L364" s="35"/>
      <c r="M364" s="153"/>
      <c r="N364" s="154"/>
      <c r="O364" s="55"/>
      <c r="P364" s="55"/>
      <c r="Q364" s="55"/>
      <c r="R364" s="55"/>
      <c r="S364" s="55"/>
      <c r="T364" s="56"/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T364" s="19" t="s">
        <v>733</v>
      </c>
      <c r="AU364" s="19" t="s">
        <v>84</v>
      </c>
    </row>
    <row r="365" spans="1:65" s="13" customFormat="1">
      <c r="B365" s="155"/>
      <c r="D365" s="156" t="s">
        <v>161</v>
      </c>
      <c r="F365" s="158" t="s">
        <v>735</v>
      </c>
      <c r="H365" s="159">
        <v>20.888000000000002</v>
      </c>
      <c r="I365" s="160"/>
      <c r="L365" s="155"/>
      <c r="M365" s="161"/>
      <c r="N365" s="162"/>
      <c r="O365" s="162"/>
      <c r="P365" s="162"/>
      <c r="Q365" s="162"/>
      <c r="R365" s="162"/>
      <c r="S365" s="162"/>
      <c r="T365" s="163"/>
      <c r="AT365" s="157" t="s">
        <v>161</v>
      </c>
      <c r="AU365" s="157" t="s">
        <v>84</v>
      </c>
      <c r="AV365" s="13" t="s">
        <v>79</v>
      </c>
      <c r="AW365" s="13" t="s">
        <v>4</v>
      </c>
      <c r="AX365" s="13" t="s">
        <v>77</v>
      </c>
      <c r="AY365" s="157" t="s">
        <v>151</v>
      </c>
    </row>
    <row r="366" spans="1:65" s="2" customFormat="1" ht="24.2" customHeight="1">
      <c r="A366" s="34"/>
      <c r="B366" s="136"/>
      <c r="C366" s="137" t="s">
        <v>736</v>
      </c>
      <c r="D366" s="137" t="s">
        <v>154</v>
      </c>
      <c r="E366" s="138" t="s">
        <v>737</v>
      </c>
      <c r="F366" s="139" t="s">
        <v>738</v>
      </c>
      <c r="G366" s="140" t="s">
        <v>180</v>
      </c>
      <c r="H366" s="141">
        <v>16.37</v>
      </c>
      <c r="I366" s="142"/>
      <c r="J366" s="143">
        <f>ROUND(I366*H366,2)</f>
        <v>0</v>
      </c>
      <c r="K366" s="139"/>
      <c r="L366" s="35"/>
      <c r="M366" s="144" t="s">
        <v>3</v>
      </c>
      <c r="N366" s="145" t="s">
        <v>40</v>
      </c>
      <c r="O366" s="55"/>
      <c r="P366" s="146">
        <f>O366*H366</f>
        <v>0</v>
      </c>
      <c r="Q366" s="146">
        <v>1.7000000000000001E-4</v>
      </c>
      <c r="R366" s="146">
        <f>Q366*H366</f>
        <v>2.7829000000000005E-3</v>
      </c>
      <c r="S366" s="146">
        <v>0</v>
      </c>
      <c r="T366" s="147">
        <f>S366*H366</f>
        <v>0</v>
      </c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  <c r="AR366" s="148" t="s">
        <v>189</v>
      </c>
      <c r="AT366" s="148" t="s">
        <v>154</v>
      </c>
      <c r="AU366" s="148" t="s">
        <v>84</v>
      </c>
      <c r="AY366" s="19" t="s">
        <v>151</v>
      </c>
      <c r="BE366" s="149">
        <f>IF(N366="základní",J366,0)</f>
        <v>0</v>
      </c>
      <c r="BF366" s="149">
        <f>IF(N366="snížená",J366,0)</f>
        <v>0</v>
      </c>
      <c r="BG366" s="149">
        <f>IF(N366="zákl. přenesená",J366,0)</f>
        <v>0</v>
      </c>
      <c r="BH366" s="149">
        <f>IF(N366="sníž. přenesená",J366,0)</f>
        <v>0</v>
      </c>
      <c r="BI366" s="149">
        <f>IF(N366="nulová",J366,0)</f>
        <v>0</v>
      </c>
      <c r="BJ366" s="19" t="s">
        <v>77</v>
      </c>
      <c r="BK366" s="149">
        <f>ROUND(I366*H366,2)</f>
        <v>0</v>
      </c>
      <c r="BL366" s="19" t="s">
        <v>189</v>
      </c>
      <c r="BM366" s="148" t="s">
        <v>739</v>
      </c>
    </row>
    <row r="367" spans="1:65" s="2" customFormat="1">
      <c r="A367" s="34"/>
      <c r="B367" s="35"/>
      <c r="C367" s="34"/>
      <c r="D367" s="150" t="s">
        <v>159</v>
      </c>
      <c r="E367" s="34"/>
      <c r="F367" s="151" t="s">
        <v>740</v>
      </c>
      <c r="G367" s="34"/>
      <c r="H367" s="34"/>
      <c r="I367" s="152"/>
      <c r="J367" s="34"/>
      <c r="K367" s="34"/>
      <c r="L367" s="35"/>
      <c r="M367" s="153"/>
      <c r="N367" s="154"/>
      <c r="O367" s="55"/>
      <c r="P367" s="55"/>
      <c r="Q367" s="55"/>
      <c r="R367" s="55"/>
      <c r="S367" s="55"/>
      <c r="T367" s="56"/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T367" s="19" t="s">
        <v>159</v>
      </c>
      <c r="AU367" s="19" t="s">
        <v>84</v>
      </c>
    </row>
    <row r="368" spans="1:65" s="13" customFormat="1">
      <c r="B368" s="155"/>
      <c r="D368" s="156" t="s">
        <v>161</v>
      </c>
      <c r="E368" s="157" t="s">
        <v>3</v>
      </c>
      <c r="F368" s="158" t="s">
        <v>89</v>
      </c>
      <c r="H368" s="159">
        <v>16.37</v>
      </c>
      <c r="I368" s="160"/>
      <c r="L368" s="155"/>
      <c r="M368" s="161"/>
      <c r="N368" s="162"/>
      <c r="O368" s="162"/>
      <c r="P368" s="162"/>
      <c r="Q368" s="162"/>
      <c r="R368" s="162"/>
      <c r="S368" s="162"/>
      <c r="T368" s="163"/>
      <c r="AT368" s="157" t="s">
        <v>161</v>
      </c>
      <c r="AU368" s="157" t="s">
        <v>84</v>
      </c>
      <c r="AV368" s="13" t="s">
        <v>79</v>
      </c>
      <c r="AW368" s="13" t="s">
        <v>31</v>
      </c>
      <c r="AX368" s="13" t="s">
        <v>77</v>
      </c>
      <c r="AY368" s="157" t="s">
        <v>151</v>
      </c>
    </row>
    <row r="369" spans="1:65" s="2" customFormat="1" ht="16.5" customHeight="1">
      <c r="A369" s="34"/>
      <c r="B369" s="136"/>
      <c r="C369" s="179" t="s">
        <v>741</v>
      </c>
      <c r="D369" s="179" t="s">
        <v>470</v>
      </c>
      <c r="E369" s="180" t="s">
        <v>742</v>
      </c>
      <c r="F369" s="181" t="s">
        <v>743</v>
      </c>
      <c r="G369" s="182" t="s">
        <v>180</v>
      </c>
      <c r="H369" s="183">
        <v>18.007000000000001</v>
      </c>
      <c r="I369" s="184"/>
      <c r="J369" s="185">
        <f>ROUND(I369*H369,2)</f>
        <v>0</v>
      </c>
      <c r="K369" s="181"/>
      <c r="L369" s="186"/>
      <c r="M369" s="187" t="s">
        <v>3</v>
      </c>
      <c r="N369" s="188" t="s">
        <v>40</v>
      </c>
      <c r="O369" s="55"/>
      <c r="P369" s="146">
        <f>O369*H369</f>
        <v>0</v>
      </c>
      <c r="Q369" s="146">
        <v>9.1E-4</v>
      </c>
      <c r="R369" s="146">
        <f>Q369*H369</f>
        <v>1.6386370000000001E-2</v>
      </c>
      <c r="S369" s="146">
        <v>0</v>
      </c>
      <c r="T369" s="147">
        <f>S369*H369</f>
        <v>0</v>
      </c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R369" s="148" t="s">
        <v>331</v>
      </c>
      <c r="AT369" s="148" t="s">
        <v>470</v>
      </c>
      <c r="AU369" s="148" t="s">
        <v>84</v>
      </c>
      <c r="AY369" s="19" t="s">
        <v>151</v>
      </c>
      <c r="BE369" s="149">
        <f>IF(N369="základní",J369,0)</f>
        <v>0</v>
      </c>
      <c r="BF369" s="149">
        <f>IF(N369="snížená",J369,0)</f>
        <v>0</v>
      </c>
      <c r="BG369" s="149">
        <f>IF(N369="zákl. přenesená",J369,0)</f>
        <v>0</v>
      </c>
      <c r="BH369" s="149">
        <f>IF(N369="sníž. přenesená",J369,0)</f>
        <v>0</v>
      </c>
      <c r="BI369" s="149">
        <f>IF(N369="nulová",J369,0)</f>
        <v>0</v>
      </c>
      <c r="BJ369" s="19" t="s">
        <v>77</v>
      </c>
      <c r="BK369" s="149">
        <f>ROUND(I369*H369,2)</f>
        <v>0</v>
      </c>
      <c r="BL369" s="19" t="s">
        <v>189</v>
      </c>
      <c r="BM369" s="148" t="s">
        <v>744</v>
      </c>
    </row>
    <row r="370" spans="1:65" s="2" customFormat="1" ht="19.5">
      <c r="A370" s="34"/>
      <c r="B370" s="35"/>
      <c r="C370" s="34"/>
      <c r="D370" s="156" t="s">
        <v>733</v>
      </c>
      <c r="E370" s="34"/>
      <c r="F370" s="189" t="s">
        <v>745</v>
      </c>
      <c r="G370" s="34"/>
      <c r="H370" s="34"/>
      <c r="I370" s="152"/>
      <c r="J370" s="34"/>
      <c r="K370" s="34"/>
      <c r="L370" s="35"/>
      <c r="M370" s="153"/>
      <c r="N370" s="154"/>
      <c r="O370" s="55"/>
      <c r="P370" s="55"/>
      <c r="Q370" s="55"/>
      <c r="R370" s="55"/>
      <c r="S370" s="55"/>
      <c r="T370" s="56"/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T370" s="19" t="s">
        <v>733</v>
      </c>
      <c r="AU370" s="19" t="s">
        <v>84</v>
      </c>
    </row>
    <row r="371" spans="1:65" s="13" customFormat="1">
      <c r="B371" s="155"/>
      <c r="D371" s="156" t="s">
        <v>161</v>
      </c>
      <c r="F371" s="158" t="s">
        <v>746</v>
      </c>
      <c r="H371" s="159">
        <v>18.007000000000001</v>
      </c>
      <c r="I371" s="160"/>
      <c r="L371" s="155"/>
      <c r="M371" s="161"/>
      <c r="N371" s="162"/>
      <c r="O371" s="162"/>
      <c r="P371" s="162"/>
      <c r="Q371" s="162"/>
      <c r="R371" s="162"/>
      <c r="S371" s="162"/>
      <c r="T371" s="163"/>
      <c r="AT371" s="157" t="s">
        <v>161</v>
      </c>
      <c r="AU371" s="157" t="s">
        <v>84</v>
      </c>
      <c r="AV371" s="13" t="s">
        <v>79</v>
      </c>
      <c r="AW371" s="13" t="s">
        <v>4</v>
      </c>
      <c r="AX371" s="13" t="s">
        <v>77</v>
      </c>
      <c r="AY371" s="157" t="s">
        <v>151</v>
      </c>
    </row>
    <row r="372" spans="1:65" s="12" customFormat="1" ht="22.9" customHeight="1">
      <c r="B372" s="123"/>
      <c r="D372" s="124" t="s">
        <v>68</v>
      </c>
      <c r="E372" s="134" t="s">
        <v>747</v>
      </c>
      <c r="F372" s="134" t="s">
        <v>748</v>
      </c>
      <c r="I372" s="126"/>
      <c r="J372" s="135">
        <f>BK372</f>
        <v>0</v>
      </c>
      <c r="L372" s="123"/>
      <c r="M372" s="128"/>
      <c r="N372" s="129"/>
      <c r="O372" s="129"/>
      <c r="P372" s="130">
        <f>SUM(P373:P411)</f>
        <v>0</v>
      </c>
      <c r="Q372" s="129"/>
      <c r="R372" s="130">
        <f>SUM(R373:R411)</f>
        <v>0.9458084040000001</v>
      </c>
      <c r="S372" s="129"/>
      <c r="T372" s="131">
        <f>SUM(T373:T411)</f>
        <v>0</v>
      </c>
      <c r="AR372" s="124" t="s">
        <v>79</v>
      </c>
      <c r="AT372" s="132" t="s">
        <v>68</v>
      </c>
      <c r="AU372" s="132" t="s">
        <v>77</v>
      </c>
      <c r="AY372" s="124" t="s">
        <v>151</v>
      </c>
      <c r="BK372" s="133">
        <f>SUM(BK373:BK411)</f>
        <v>0</v>
      </c>
    </row>
    <row r="373" spans="1:65" s="2" customFormat="1" ht="24.2" customHeight="1">
      <c r="A373" s="34"/>
      <c r="B373" s="136"/>
      <c r="C373" s="137" t="s">
        <v>749</v>
      </c>
      <c r="D373" s="137" t="s">
        <v>154</v>
      </c>
      <c r="E373" s="138" t="s">
        <v>750</v>
      </c>
      <c r="F373" s="139" t="s">
        <v>751</v>
      </c>
      <c r="G373" s="140" t="s">
        <v>82</v>
      </c>
      <c r="H373" s="141">
        <v>30.908000000000001</v>
      </c>
      <c r="I373" s="142"/>
      <c r="J373" s="143">
        <f>ROUND(I373*H373,2)</f>
        <v>0</v>
      </c>
      <c r="K373" s="139"/>
      <c r="L373" s="35"/>
      <c r="M373" s="144" t="s">
        <v>3</v>
      </c>
      <c r="N373" s="145" t="s">
        <v>40</v>
      </c>
      <c r="O373" s="55"/>
      <c r="P373" s="146">
        <f>O373*H373</f>
        <v>0</v>
      </c>
      <c r="Q373" s="146">
        <v>2.9999999999999997E-4</v>
      </c>
      <c r="R373" s="146">
        <f>Q373*H373</f>
        <v>9.2724000000000001E-3</v>
      </c>
      <c r="S373" s="146">
        <v>0</v>
      </c>
      <c r="T373" s="147">
        <f>S373*H373</f>
        <v>0</v>
      </c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R373" s="148" t="s">
        <v>189</v>
      </c>
      <c r="AT373" s="148" t="s">
        <v>154</v>
      </c>
      <c r="AU373" s="148" t="s">
        <v>79</v>
      </c>
      <c r="AY373" s="19" t="s">
        <v>151</v>
      </c>
      <c r="BE373" s="149">
        <f>IF(N373="základní",J373,0)</f>
        <v>0</v>
      </c>
      <c r="BF373" s="149">
        <f>IF(N373="snížená",J373,0)</f>
        <v>0</v>
      </c>
      <c r="BG373" s="149">
        <f>IF(N373="zákl. přenesená",J373,0)</f>
        <v>0</v>
      </c>
      <c r="BH373" s="149">
        <f>IF(N373="sníž. přenesená",J373,0)</f>
        <v>0</v>
      </c>
      <c r="BI373" s="149">
        <f>IF(N373="nulová",J373,0)</f>
        <v>0</v>
      </c>
      <c r="BJ373" s="19" t="s">
        <v>77</v>
      </c>
      <c r="BK373" s="149">
        <f>ROUND(I373*H373,2)</f>
        <v>0</v>
      </c>
      <c r="BL373" s="19" t="s">
        <v>189</v>
      </c>
      <c r="BM373" s="148" t="s">
        <v>752</v>
      </c>
    </row>
    <row r="374" spans="1:65" s="2" customFormat="1">
      <c r="A374" s="34"/>
      <c r="B374" s="35"/>
      <c r="C374" s="34"/>
      <c r="D374" s="150" t="s">
        <v>159</v>
      </c>
      <c r="E374" s="34"/>
      <c r="F374" s="151" t="s">
        <v>753</v>
      </c>
      <c r="G374" s="34"/>
      <c r="H374" s="34"/>
      <c r="I374" s="152"/>
      <c r="J374" s="34"/>
      <c r="K374" s="34"/>
      <c r="L374" s="35"/>
      <c r="M374" s="153"/>
      <c r="N374" s="154"/>
      <c r="O374" s="55"/>
      <c r="P374" s="55"/>
      <c r="Q374" s="55"/>
      <c r="R374" s="55"/>
      <c r="S374" s="55"/>
      <c r="T374" s="56"/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T374" s="19" t="s">
        <v>159</v>
      </c>
      <c r="AU374" s="19" t="s">
        <v>79</v>
      </c>
    </row>
    <row r="375" spans="1:65" s="13" customFormat="1">
      <c r="B375" s="155"/>
      <c r="D375" s="156" t="s">
        <v>161</v>
      </c>
      <c r="E375" s="157" t="s">
        <v>3</v>
      </c>
      <c r="F375" s="158" t="s">
        <v>80</v>
      </c>
      <c r="H375" s="159">
        <v>30.908000000000001</v>
      </c>
      <c r="I375" s="160"/>
      <c r="L375" s="155"/>
      <c r="M375" s="161"/>
      <c r="N375" s="162"/>
      <c r="O375" s="162"/>
      <c r="P375" s="162"/>
      <c r="Q375" s="162"/>
      <c r="R375" s="162"/>
      <c r="S375" s="162"/>
      <c r="T375" s="163"/>
      <c r="AT375" s="157" t="s">
        <v>161</v>
      </c>
      <c r="AU375" s="157" t="s">
        <v>79</v>
      </c>
      <c r="AV375" s="13" t="s">
        <v>79</v>
      </c>
      <c r="AW375" s="13" t="s">
        <v>31</v>
      </c>
      <c r="AX375" s="13" t="s">
        <v>77</v>
      </c>
      <c r="AY375" s="157" t="s">
        <v>151</v>
      </c>
    </row>
    <row r="376" spans="1:65" s="2" customFormat="1" ht="37.9" customHeight="1">
      <c r="A376" s="34"/>
      <c r="B376" s="136"/>
      <c r="C376" s="137" t="s">
        <v>754</v>
      </c>
      <c r="D376" s="137" t="s">
        <v>154</v>
      </c>
      <c r="E376" s="138" t="s">
        <v>755</v>
      </c>
      <c r="F376" s="139" t="s">
        <v>756</v>
      </c>
      <c r="G376" s="140" t="s">
        <v>82</v>
      </c>
      <c r="H376" s="141">
        <v>30.908000000000001</v>
      </c>
      <c r="I376" s="142"/>
      <c r="J376" s="143">
        <f>ROUND(I376*H376,2)</f>
        <v>0</v>
      </c>
      <c r="K376" s="139"/>
      <c r="L376" s="35"/>
      <c r="M376" s="144" t="s">
        <v>3</v>
      </c>
      <c r="N376" s="145" t="s">
        <v>40</v>
      </c>
      <c r="O376" s="55"/>
      <c r="P376" s="146">
        <f>O376*H376</f>
        <v>0</v>
      </c>
      <c r="Q376" s="146">
        <v>9.0880000000000006E-3</v>
      </c>
      <c r="R376" s="146">
        <f>Q376*H376</f>
        <v>0.28089190400000003</v>
      </c>
      <c r="S376" s="146">
        <v>0</v>
      </c>
      <c r="T376" s="147">
        <f>S376*H376</f>
        <v>0</v>
      </c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R376" s="148" t="s">
        <v>189</v>
      </c>
      <c r="AT376" s="148" t="s">
        <v>154</v>
      </c>
      <c r="AU376" s="148" t="s">
        <v>79</v>
      </c>
      <c r="AY376" s="19" t="s">
        <v>151</v>
      </c>
      <c r="BE376" s="149">
        <f>IF(N376="základní",J376,0)</f>
        <v>0</v>
      </c>
      <c r="BF376" s="149">
        <f>IF(N376="snížená",J376,0)</f>
        <v>0</v>
      </c>
      <c r="BG376" s="149">
        <f>IF(N376="zákl. přenesená",J376,0)</f>
        <v>0</v>
      </c>
      <c r="BH376" s="149">
        <f>IF(N376="sníž. přenesená",J376,0)</f>
        <v>0</v>
      </c>
      <c r="BI376" s="149">
        <f>IF(N376="nulová",J376,0)</f>
        <v>0</v>
      </c>
      <c r="BJ376" s="19" t="s">
        <v>77</v>
      </c>
      <c r="BK376" s="149">
        <f>ROUND(I376*H376,2)</f>
        <v>0</v>
      </c>
      <c r="BL376" s="19" t="s">
        <v>189</v>
      </c>
      <c r="BM376" s="148" t="s">
        <v>757</v>
      </c>
    </row>
    <row r="377" spans="1:65" s="2" customFormat="1">
      <c r="A377" s="34"/>
      <c r="B377" s="35"/>
      <c r="C377" s="34"/>
      <c r="D377" s="150" t="s">
        <v>159</v>
      </c>
      <c r="E377" s="34"/>
      <c r="F377" s="151" t="s">
        <v>758</v>
      </c>
      <c r="G377" s="34"/>
      <c r="H377" s="34"/>
      <c r="I377" s="152"/>
      <c r="J377" s="34"/>
      <c r="K377" s="34"/>
      <c r="L377" s="35"/>
      <c r="M377" s="153"/>
      <c r="N377" s="154"/>
      <c r="O377" s="55"/>
      <c r="P377" s="55"/>
      <c r="Q377" s="55"/>
      <c r="R377" s="55"/>
      <c r="S377" s="55"/>
      <c r="T377" s="56"/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T377" s="19" t="s">
        <v>159</v>
      </c>
      <c r="AU377" s="19" t="s">
        <v>79</v>
      </c>
    </row>
    <row r="378" spans="1:65" s="2" customFormat="1" ht="24.2" customHeight="1">
      <c r="A378" s="34"/>
      <c r="B378" s="136"/>
      <c r="C378" s="179" t="s">
        <v>759</v>
      </c>
      <c r="D378" s="179" t="s">
        <v>470</v>
      </c>
      <c r="E378" s="180" t="s">
        <v>760</v>
      </c>
      <c r="F378" s="181" t="s">
        <v>761</v>
      </c>
      <c r="G378" s="182" t="s">
        <v>82</v>
      </c>
      <c r="H378" s="183">
        <v>33.999000000000002</v>
      </c>
      <c r="I378" s="184"/>
      <c r="J378" s="185">
        <f>ROUND(I378*H378,2)</f>
        <v>0</v>
      </c>
      <c r="K378" s="181"/>
      <c r="L378" s="186"/>
      <c r="M378" s="187" t="s">
        <v>3</v>
      </c>
      <c r="N378" s="188" t="s">
        <v>40</v>
      </c>
      <c r="O378" s="55"/>
      <c r="P378" s="146">
        <f>O378*H378</f>
        <v>0</v>
      </c>
      <c r="Q378" s="146">
        <v>1.9E-2</v>
      </c>
      <c r="R378" s="146">
        <f>Q378*H378</f>
        <v>0.64598100000000003</v>
      </c>
      <c r="S378" s="146">
        <v>0</v>
      </c>
      <c r="T378" s="147">
        <f>S378*H378</f>
        <v>0</v>
      </c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R378" s="148" t="s">
        <v>331</v>
      </c>
      <c r="AT378" s="148" t="s">
        <v>470</v>
      </c>
      <c r="AU378" s="148" t="s">
        <v>79</v>
      </c>
      <c r="AY378" s="19" t="s">
        <v>151</v>
      </c>
      <c r="BE378" s="149">
        <f>IF(N378="základní",J378,0)</f>
        <v>0</v>
      </c>
      <c r="BF378" s="149">
        <f>IF(N378="snížená",J378,0)</f>
        <v>0</v>
      </c>
      <c r="BG378" s="149">
        <f>IF(N378="zákl. přenesená",J378,0)</f>
        <v>0</v>
      </c>
      <c r="BH378" s="149">
        <f>IF(N378="sníž. přenesená",J378,0)</f>
        <v>0</v>
      </c>
      <c r="BI378" s="149">
        <f>IF(N378="nulová",J378,0)</f>
        <v>0</v>
      </c>
      <c r="BJ378" s="19" t="s">
        <v>77</v>
      </c>
      <c r="BK378" s="149">
        <f>ROUND(I378*H378,2)</f>
        <v>0</v>
      </c>
      <c r="BL378" s="19" t="s">
        <v>189</v>
      </c>
      <c r="BM378" s="148" t="s">
        <v>762</v>
      </c>
    </row>
    <row r="379" spans="1:65" s="13" customFormat="1">
      <c r="B379" s="155"/>
      <c r="D379" s="156" t="s">
        <v>161</v>
      </c>
      <c r="F379" s="158" t="s">
        <v>763</v>
      </c>
      <c r="H379" s="159">
        <v>33.999000000000002</v>
      </c>
      <c r="I379" s="160"/>
      <c r="L379" s="155"/>
      <c r="M379" s="161"/>
      <c r="N379" s="162"/>
      <c r="O379" s="162"/>
      <c r="P379" s="162"/>
      <c r="Q379" s="162"/>
      <c r="R379" s="162"/>
      <c r="S379" s="162"/>
      <c r="T379" s="163"/>
      <c r="AT379" s="157" t="s">
        <v>161</v>
      </c>
      <c r="AU379" s="157" t="s">
        <v>79</v>
      </c>
      <c r="AV379" s="13" t="s">
        <v>79</v>
      </c>
      <c r="AW379" s="13" t="s">
        <v>4</v>
      </c>
      <c r="AX379" s="13" t="s">
        <v>77</v>
      </c>
      <c r="AY379" s="157" t="s">
        <v>151</v>
      </c>
    </row>
    <row r="380" spans="1:65" s="2" customFormat="1" ht="37.9" customHeight="1">
      <c r="A380" s="34"/>
      <c r="B380" s="136"/>
      <c r="C380" s="137" t="s">
        <v>764</v>
      </c>
      <c r="D380" s="137" t="s">
        <v>154</v>
      </c>
      <c r="E380" s="138" t="s">
        <v>765</v>
      </c>
      <c r="F380" s="139" t="s">
        <v>766</v>
      </c>
      <c r="G380" s="140" t="s">
        <v>82</v>
      </c>
      <c r="H380" s="141">
        <v>30.908000000000001</v>
      </c>
      <c r="I380" s="142"/>
      <c r="J380" s="143">
        <f>ROUND(I380*H380,2)</f>
        <v>0</v>
      </c>
      <c r="K380" s="139"/>
      <c r="L380" s="35"/>
      <c r="M380" s="144" t="s">
        <v>3</v>
      </c>
      <c r="N380" s="145" t="s">
        <v>40</v>
      </c>
      <c r="O380" s="55"/>
      <c r="P380" s="146">
        <f>O380*H380</f>
        <v>0</v>
      </c>
      <c r="Q380" s="146">
        <v>0</v>
      </c>
      <c r="R380" s="146">
        <f>Q380*H380</f>
        <v>0</v>
      </c>
      <c r="S380" s="146">
        <v>0</v>
      </c>
      <c r="T380" s="147">
        <f>S380*H380</f>
        <v>0</v>
      </c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R380" s="148" t="s">
        <v>189</v>
      </c>
      <c r="AT380" s="148" t="s">
        <v>154</v>
      </c>
      <c r="AU380" s="148" t="s">
        <v>79</v>
      </c>
      <c r="AY380" s="19" t="s">
        <v>151</v>
      </c>
      <c r="BE380" s="149">
        <f>IF(N380="základní",J380,0)</f>
        <v>0</v>
      </c>
      <c r="BF380" s="149">
        <f>IF(N380="snížená",J380,0)</f>
        <v>0</v>
      </c>
      <c r="BG380" s="149">
        <f>IF(N380="zákl. přenesená",J380,0)</f>
        <v>0</v>
      </c>
      <c r="BH380" s="149">
        <f>IF(N380="sníž. přenesená",J380,0)</f>
        <v>0</v>
      </c>
      <c r="BI380" s="149">
        <f>IF(N380="nulová",J380,0)</f>
        <v>0</v>
      </c>
      <c r="BJ380" s="19" t="s">
        <v>77</v>
      </c>
      <c r="BK380" s="149">
        <f>ROUND(I380*H380,2)</f>
        <v>0</v>
      </c>
      <c r="BL380" s="19" t="s">
        <v>189</v>
      </c>
      <c r="BM380" s="148" t="s">
        <v>767</v>
      </c>
    </row>
    <row r="381" spans="1:65" s="2" customFormat="1">
      <c r="A381" s="34"/>
      <c r="B381" s="35"/>
      <c r="C381" s="34"/>
      <c r="D381" s="150" t="s">
        <v>159</v>
      </c>
      <c r="E381" s="34"/>
      <c r="F381" s="151" t="s">
        <v>768</v>
      </c>
      <c r="G381" s="34"/>
      <c r="H381" s="34"/>
      <c r="I381" s="152"/>
      <c r="J381" s="34"/>
      <c r="K381" s="34"/>
      <c r="L381" s="35"/>
      <c r="M381" s="153"/>
      <c r="N381" s="154"/>
      <c r="O381" s="55"/>
      <c r="P381" s="55"/>
      <c r="Q381" s="55"/>
      <c r="R381" s="55"/>
      <c r="S381" s="55"/>
      <c r="T381" s="56"/>
      <c r="U381" s="34"/>
      <c r="V381" s="34"/>
      <c r="W381" s="34"/>
      <c r="X381" s="34"/>
      <c r="Y381" s="34"/>
      <c r="Z381" s="34"/>
      <c r="AA381" s="34"/>
      <c r="AB381" s="34"/>
      <c r="AC381" s="34"/>
      <c r="AD381" s="34"/>
      <c r="AE381" s="34"/>
      <c r="AT381" s="19" t="s">
        <v>159</v>
      </c>
      <c r="AU381" s="19" t="s">
        <v>79</v>
      </c>
    </row>
    <row r="382" spans="1:65" s="13" customFormat="1">
      <c r="B382" s="155"/>
      <c r="D382" s="156" t="s">
        <v>161</v>
      </c>
      <c r="E382" s="157" t="s">
        <v>3</v>
      </c>
      <c r="F382" s="158" t="s">
        <v>80</v>
      </c>
      <c r="H382" s="159">
        <v>30.908000000000001</v>
      </c>
      <c r="I382" s="160"/>
      <c r="L382" s="155"/>
      <c r="M382" s="161"/>
      <c r="N382" s="162"/>
      <c r="O382" s="162"/>
      <c r="P382" s="162"/>
      <c r="Q382" s="162"/>
      <c r="R382" s="162"/>
      <c r="S382" s="162"/>
      <c r="T382" s="163"/>
      <c r="AT382" s="157" t="s">
        <v>161</v>
      </c>
      <c r="AU382" s="157" t="s">
        <v>79</v>
      </c>
      <c r="AV382" s="13" t="s">
        <v>79</v>
      </c>
      <c r="AW382" s="13" t="s">
        <v>31</v>
      </c>
      <c r="AX382" s="13" t="s">
        <v>77</v>
      </c>
      <c r="AY382" s="157" t="s">
        <v>151</v>
      </c>
    </row>
    <row r="383" spans="1:65" s="2" customFormat="1" ht="33" customHeight="1">
      <c r="A383" s="34"/>
      <c r="B383" s="136"/>
      <c r="C383" s="137" t="s">
        <v>769</v>
      </c>
      <c r="D383" s="137" t="s">
        <v>154</v>
      </c>
      <c r="E383" s="138" t="s">
        <v>770</v>
      </c>
      <c r="F383" s="139" t="s">
        <v>771</v>
      </c>
      <c r="G383" s="140" t="s">
        <v>180</v>
      </c>
      <c r="H383" s="141">
        <v>0.89</v>
      </c>
      <c r="I383" s="142"/>
      <c r="J383" s="143">
        <f>ROUND(I383*H383,2)</f>
        <v>0</v>
      </c>
      <c r="K383" s="139"/>
      <c r="L383" s="35"/>
      <c r="M383" s="144" t="s">
        <v>3</v>
      </c>
      <c r="N383" s="145" t="s">
        <v>40</v>
      </c>
      <c r="O383" s="55"/>
      <c r="P383" s="146">
        <f>O383*H383</f>
        <v>0</v>
      </c>
      <c r="Q383" s="146">
        <v>2.0000000000000001E-4</v>
      </c>
      <c r="R383" s="146">
        <f>Q383*H383</f>
        <v>1.7800000000000002E-4</v>
      </c>
      <c r="S383" s="146">
        <v>0</v>
      </c>
      <c r="T383" s="147">
        <f>S383*H383</f>
        <v>0</v>
      </c>
      <c r="U383" s="34"/>
      <c r="V383" s="34"/>
      <c r="W383" s="34"/>
      <c r="X383" s="34"/>
      <c r="Y383" s="34"/>
      <c r="Z383" s="34"/>
      <c r="AA383" s="34"/>
      <c r="AB383" s="34"/>
      <c r="AC383" s="34"/>
      <c r="AD383" s="34"/>
      <c r="AE383" s="34"/>
      <c r="AR383" s="148" t="s">
        <v>189</v>
      </c>
      <c r="AT383" s="148" t="s">
        <v>154</v>
      </c>
      <c r="AU383" s="148" t="s">
        <v>79</v>
      </c>
      <c r="AY383" s="19" t="s">
        <v>151</v>
      </c>
      <c r="BE383" s="149">
        <f>IF(N383="základní",J383,0)</f>
        <v>0</v>
      </c>
      <c r="BF383" s="149">
        <f>IF(N383="snížená",J383,0)</f>
        <v>0</v>
      </c>
      <c r="BG383" s="149">
        <f>IF(N383="zákl. přenesená",J383,0)</f>
        <v>0</v>
      </c>
      <c r="BH383" s="149">
        <f>IF(N383="sníž. přenesená",J383,0)</f>
        <v>0</v>
      </c>
      <c r="BI383" s="149">
        <f>IF(N383="nulová",J383,0)</f>
        <v>0</v>
      </c>
      <c r="BJ383" s="19" t="s">
        <v>77</v>
      </c>
      <c r="BK383" s="149">
        <f>ROUND(I383*H383,2)</f>
        <v>0</v>
      </c>
      <c r="BL383" s="19" t="s">
        <v>189</v>
      </c>
      <c r="BM383" s="148" t="s">
        <v>772</v>
      </c>
    </row>
    <row r="384" spans="1:65" s="2" customFormat="1">
      <c r="A384" s="34"/>
      <c r="B384" s="35"/>
      <c r="C384" s="34"/>
      <c r="D384" s="150" t="s">
        <v>159</v>
      </c>
      <c r="E384" s="34"/>
      <c r="F384" s="151" t="s">
        <v>773</v>
      </c>
      <c r="G384" s="34"/>
      <c r="H384" s="34"/>
      <c r="I384" s="152"/>
      <c r="J384" s="34"/>
      <c r="K384" s="34"/>
      <c r="L384" s="35"/>
      <c r="M384" s="153"/>
      <c r="N384" s="154"/>
      <c r="O384" s="55"/>
      <c r="P384" s="55"/>
      <c r="Q384" s="55"/>
      <c r="R384" s="55"/>
      <c r="S384" s="55"/>
      <c r="T384" s="56"/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T384" s="19" t="s">
        <v>159</v>
      </c>
      <c r="AU384" s="19" t="s">
        <v>79</v>
      </c>
    </row>
    <row r="385" spans="1:65" s="13" customFormat="1">
      <c r="B385" s="155"/>
      <c r="D385" s="156" t="s">
        <v>161</v>
      </c>
      <c r="E385" s="157" t="s">
        <v>3</v>
      </c>
      <c r="F385" s="158" t="s">
        <v>774</v>
      </c>
      <c r="H385" s="159">
        <v>0.89</v>
      </c>
      <c r="I385" s="160"/>
      <c r="L385" s="155"/>
      <c r="M385" s="161"/>
      <c r="N385" s="162"/>
      <c r="O385" s="162"/>
      <c r="P385" s="162"/>
      <c r="Q385" s="162"/>
      <c r="R385" s="162"/>
      <c r="S385" s="162"/>
      <c r="T385" s="163"/>
      <c r="AT385" s="157" t="s">
        <v>161</v>
      </c>
      <c r="AU385" s="157" t="s">
        <v>79</v>
      </c>
      <c r="AV385" s="13" t="s">
        <v>79</v>
      </c>
      <c r="AW385" s="13" t="s">
        <v>31</v>
      </c>
      <c r="AX385" s="13" t="s">
        <v>77</v>
      </c>
      <c r="AY385" s="157" t="s">
        <v>151</v>
      </c>
    </row>
    <row r="386" spans="1:65" s="2" customFormat="1" ht="24.2" customHeight="1">
      <c r="A386" s="34"/>
      <c r="B386" s="136"/>
      <c r="C386" s="179" t="s">
        <v>775</v>
      </c>
      <c r="D386" s="179" t="s">
        <v>470</v>
      </c>
      <c r="E386" s="180" t="s">
        <v>776</v>
      </c>
      <c r="F386" s="181" t="s">
        <v>777</v>
      </c>
      <c r="G386" s="182" t="s">
        <v>180</v>
      </c>
      <c r="H386" s="183">
        <v>0.97899999999999998</v>
      </c>
      <c r="I386" s="184"/>
      <c r="J386" s="185">
        <f>ROUND(I386*H386,2)</f>
        <v>0</v>
      </c>
      <c r="K386" s="181"/>
      <c r="L386" s="186"/>
      <c r="M386" s="187" t="s">
        <v>3</v>
      </c>
      <c r="N386" s="188" t="s">
        <v>40</v>
      </c>
      <c r="O386" s="55"/>
      <c r="P386" s="146">
        <f>O386*H386</f>
        <v>0</v>
      </c>
      <c r="Q386" s="146">
        <v>2.5999999999999998E-4</v>
      </c>
      <c r="R386" s="146">
        <f>Q386*H386</f>
        <v>2.5453999999999999E-4</v>
      </c>
      <c r="S386" s="146">
        <v>0</v>
      </c>
      <c r="T386" s="147">
        <f>S386*H386</f>
        <v>0</v>
      </c>
      <c r="U386" s="34"/>
      <c r="V386" s="34"/>
      <c r="W386" s="34"/>
      <c r="X386" s="34"/>
      <c r="Y386" s="34"/>
      <c r="Z386" s="34"/>
      <c r="AA386" s="34"/>
      <c r="AB386" s="34"/>
      <c r="AC386" s="34"/>
      <c r="AD386" s="34"/>
      <c r="AE386" s="34"/>
      <c r="AR386" s="148" t="s">
        <v>331</v>
      </c>
      <c r="AT386" s="148" t="s">
        <v>470</v>
      </c>
      <c r="AU386" s="148" t="s">
        <v>79</v>
      </c>
      <c r="AY386" s="19" t="s">
        <v>151</v>
      </c>
      <c r="BE386" s="149">
        <f>IF(N386="základní",J386,0)</f>
        <v>0</v>
      </c>
      <c r="BF386" s="149">
        <f>IF(N386="snížená",J386,0)</f>
        <v>0</v>
      </c>
      <c r="BG386" s="149">
        <f>IF(N386="zákl. přenesená",J386,0)</f>
        <v>0</v>
      </c>
      <c r="BH386" s="149">
        <f>IF(N386="sníž. přenesená",J386,0)</f>
        <v>0</v>
      </c>
      <c r="BI386" s="149">
        <f>IF(N386="nulová",J386,0)</f>
        <v>0</v>
      </c>
      <c r="BJ386" s="19" t="s">
        <v>77</v>
      </c>
      <c r="BK386" s="149">
        <f>ROUND(I386*H386,2)</f>
        <v>0</v>
      </c>
      <c r="BL386" s="19" t="s">
        <v>189</v>
      </c>
      <c r="BM386" s="148" t="s">
        <v>778</v>
      </c>
    </row>
    <row r="387" spans="1:65" s="13" customFormat="1">
      <c r="B387" s="155"/>
      <c r="D387" s="156" t="s">
        <v>161</v>
      </c>
      <c r="F387" s="158" t="s">
        <v>779</v>
      </c>
      <c r="H387" s="159">
        <v>0.97899999999999998</v>
      </c>
      <c r="I387" s="160"/>
      <c r="L387" s="155"/>
      <c r="M387" s="161"/>
      <c r="N387" s="162"/>
      <c r="O387" s="162"/>
      <c r="P387" s="162"/>
      <c r="Q387" s="162"/>
      <c r="R387" s="162"/>
      <c r="S387" s="162"/>
      <c r="T387" s="163"/>
      <c r="AT387" s="157" t="s">
        <v>161</v>
      </c>
      <c r="AU387" s="157" t="s">
        <v>79</v>
      </c>
      <c r="AV387" s="13" t="s">
        <v>79</v>
      </c>
      <c r="AW387" s="13" t="s">
        <v>4</v>
      </c>
      <c r="AX387" s="13" t="s">
        <v>77</v>
      </c>
      <c r="AY387" s="157" t="s">
        <v>151</v>
      </c>
    </row>
    <row r="388" spans="1:65" s="2" customFormat="1" ht="24.2" customHeight="1">
      <c r="A388" s="34"/>
      <c r="B388" s="136"/>
      <c r="C388" s="137" t="s">
        <v>780</v>
      </c>
      <c r="D388" s="137" t="s">
        <v>154</v>
      </c>
      <c r="E388" s="138" t="s">
        <v>781</v>
      </c>
      <c r="F388" s="139" t="s">
        <v>782</v>
      </c>
      <c r="G388" s="140" t="s">
        <v>180</v>
      </c>
      <c r="H388" s="141">
        <v>37.520000000000003</v>
      </c>
      <c r="I388" s="142"/>
      <c r="J388" s="143">
        <f>ROUND(I388*H388,2)</f>
        <v>0</v>
      </c>
      <c r="K388" s="139"/>
      <c r="L388" s="35"/>
      <c r="M388" s="144" t="s">
        <v>3</v>
      </c>
      <c r="N388" s="145" t="s">
        <v>40</v>
      </c>
      <c r="O388" s="55"/>
      <c r="P388" s="146">
        <f>O388*H388</f>
        <v>0</v>
      </c>
      <c r="Q388" s="146">
        <v>9.0000000000000006E-5</v>
      </c>
      <c r="R388" s="146">
        <f>Q388*H388</f>
        <v>3.3768000000000005E-3</v>
      </c>
      <c r="S388" s="146">
        <v>0</v>
      </c>
      <c r="T388" s="147">
        <f>S388*H388</f>
        <v>0</v>
      </c>
      <c r="U388" s="34"/>
      <c r="V388" s="34"/>
      <c r="W388" s="34"/>
      <c r="X388" s="34"/>
      <c r="Y388" s="34"/>
      <c r="Z388" s="34"/>
      <c r="AA388" s="34"/>
      <c r="AB388" s="34"/>
      <c r="AC388" s="34"/>
      <c r="AD388" s="34"/>
      <c r="AE388" s="34"/>
      <c r="AR388" s="148" t="s">
        <v>189</v>
      </c>
      <c r="AT388" s="148" t="s">
        <v>154</v>
      </c>
      <c r="AU388" s="148" t="s">
        <v>79</v>
      </c>
      <c r="AY388" s="19" t="s">
        <v>151</v>
      </c>
      <c r="BE388" s="149">
        <f>IF(N388="základní",J388,0)</f>
        <v>0</v>
      </c>
      <c r="BF388" s="149">
        <f>IF(N388="snížená",J388,0)</f>
        <v>0</v>
      </c>
      <c r="BG388" s="149">
        <f>IF(N388="zákl. přenesená",J388,0)</f>
        <v>0</v>
      </c>
      <c r="BH388" s="149">
        <f>IF(N388="sníž. přenesená",J388,0)</f>
        <v>0</v>
      </c>
      <c r="BI388" s="149">
        <f>IF(N388="nulová",J388,0)</f>
        <v>0</v>
      </c>
      <c r="BJ388" s="19" t="s">
        <v>77</v>
      </c>
      <c r="BK388" s="149">
        <f>ROUND(I388*H388,2)</f>
        <v>0</v>
      </c>
      <c r="BL388" s="19" t="s">
        <v>189</v>
      </c>
      <c r="BM388" s="148" t="s">
        <v>783</v>
      </c>
    </row>
    <row r="389" spans="1:65" s="2" customFormat="1">
      <c r="A389" s="34"/>
      <c r="B389" s="35"/>
      <c r="C389" s="34"/>
      <c r="D389" s="150" t="s">
        <v>159</v>
      </c>
      <c r="E389" s="34"/>
      <c r="F389" s="151" t="s">
        <v>784</v>
      </c>
      <c r="G389" s="34"/>
      <c r="H389" s="34"/>
      <c r="I389" s="152"/>
      <c r="J389" s="34"/>
      <c r="K389" s="34"/>
      <c r="L389" s="35"/>
      <c r="M389" s="153"/>
      <c r="N389" s="154"/>
      <c r="O389" s="55"/>
      <c r="P389" s="55"/>
      <c r="Q389" s="55"/>
      <c r="R389" s="55"/>
      <c r="S389" s="55"/>
      <c r="T389" s="56"/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T389" s="19" t="s">
        <v>159</v>
      </c>
      <c r="AU389" s="19" t="s">
        <v>79</v>
      </c>
    </row>
    <row r="390" spans="1:65" s="13" customFormat="1">
      <c r="B390" s="155"/>
      <c r="D390" s="156" t="s">
        <v>161</v>
      </c>
      <c r="E390" s="157" t="s">
        <v>3</v>
      </c>
      <c r="F390" s="158" t="s">
        <v>89</v>
      </c>
      <c r="H390" s="159">
        <v>16.37</v>
      </c>
      <c r="I390" s="160"/>
      <c r="L390" s="155"/>
      <c r="M390" s="161"/>
      <c r="N390" s="162"/>
      <c r="O390" s="162"/>
      <c r="P390" s="162"/>
      <c r="Q390" s="162"/>
      <c r="R390" s="162"/>
      <c r="S390" s="162"/>
      <c r="T390" s="163"/>
      <c r="AT390" s="157" t="s">
        <v>161</v>
      </c>
      <c r="AU390" s="157" t="s">
        <v>79</v>
      </c>
      <c r="AV390" s="13" t="s">
        <v>79</v>
      </c>
      <c r="AW390" s="13" t="s">
        <v>31</v>
      </c>
      <c r="AX390" s="13" t="s">
        <v>69</v>
      </c>
      <c r="AY390" s="157" t="s">
        <v>151</v>
      </c>
    </row>
    <row r="391" spans="1:65" s="13" customFormat="1">
      <c r="B391" s="155"/>
      <c r="D391" s="156" t="s">
        <v>161</v>
      </c>
      <c r="E391" s="157" t="s">
        <v>3</v>
      </c>
      <c r="F391" s="158" t="s">
        <v>785</v>
      </c>
      <c r="H391" s="159">
        <v>16.45</v>
      </c>
      <c r="I391" s="160"/>
      <c r="L391" s="155"/>
      <c r="M391" s="161"/>
      <c r="N391" s="162"/>
      <c r="O391" s="162"/>
      <c r="P391" s="162"/>
      <c r="Q391" s="162"/>
      <c r="R391" s="162"/>
      <c r="S391" s="162"/>
      <c r="T391" s="163"/>
      <c r="AT391" s="157" t="s">
        <v>161</v>
      </c>
      <c r="AU391" s="157" t="s">
        <v>79</v>
      </c>
      <c r="AV391" s="13" t="s">
        <v>79</v>
      </c>
      <c r="AW391" s="13" t="s">
        <v>31</v>
      </c>
      <c r="AX391" s="13" t="s">
        <v>69</v>
      </c>
      <c r="AY391" s="157" t="s">
        <v>151</v>
      </c>
    </row>
    <row r="392" spans="1:65" s="13" customFormat="1">
      <c r="B392" s="155"/>
      <c r="D392" s="156" t="s">
        <v>161</v>
      </c>
      <c r="E392" s="157" t="s">
        <v>3</v>
      </c>
      <c r="F392" s="158" t="s">
        <v>786</v>
      </c>
      <c r="H392" s="159">
        <v>4.7</v>
      </c>
      <c r="I392" s="160"/>
      <c r="L392" s="155"/>
      <c r="M392" s="161"/>
      <c r="N392" s="162"/>
      <c r="O392" s="162"/>
      <c r="P392" s="162"/>
      <c r="Q392" s="162"/>
      <c r="R392" s="162"/>
      <c r="S392" s="162"/>
      <c r="T392" s="163"/>
      <c r="AT392" s="157" t="s">
        <v>161</v>
      </c>
      <c r="AU392" s="157" t="s">
        <v>79</v>
      </c>
      <c r="AV392" s="13" t="s">
        <v>79</v>
      </c>
      <c r="AW392" s="13" t="s">
        <v>31</v>
      </c>
      <c r="AX392" s="13" t="s">
        <v>69</v>
      </c>
      <c r="AY392" s="157" t="s">
        <v>151</v>
      </c>
    </row>
    <row r="393" spans="1:65" s="15" customFormat="1">
      <c r="B393" s="171"/>
      <c r="D393" s="156" t="s">
        <v>161</v>
      </c>
      <c r="E393" s="172" t="s">
        <v>3</v>
      </c>
      <c r="F393" s="173" t="s">
        <v>276</v>
      </c>
      <c r="H393" s="174">
        <v>37.520000000000003</v>
      </c>
      <c r="I393" s="175"/>
      <c r="L393" s="171"/>
      <c r="M393" s="176"/>
      <c r="N393" s="177"/>
      <c r="O393" s="177"/>
      <c r="P393" s="177"/>
      <c r="Q393" s="177"/>
      <c r="R393" s="177"/>
      <c r="S393" s="177"/>
      <c r="T393" s="178"/>
      <c r="AT393" s="172" t="s">
        <v>161</v>
      </c>
      <c r="AU393" s="172" t="s">
        <v>79</v>
      </c>
      <c r="AV393" s="15" t="s">
        <v>157</v>
      </c>
      <c r="AW393" s="15" t="s">
        <v>31</v>
      </c>
      <c r="AX393" s="15" t="s">
        <v>77</v>
      </c>
      <c r="AY393" s="172" t="s">
        <v>151</v>
      </c>
    </row>
    <row r="394" spans="1:65" s="2" customFormat="1" ht="24.2" customHeight="1">
      <c r="A394" s="34"/>
      <c r="B394" s="136"/>
      <c r="C394" s="137" t="s">
        <v>787</v>
      </c>
      <c r="D394" s="137" t="s">
        <v>154</v>
      </c>
      <c r="E394" s="138" t="s">
        <v>788</v>
      </c>
      <c r="F394" s="139" t="s">
        <v>789</v>
      </c>
      <c r="G394" s="140" t="s">
        <v>188</v>
      </c>
      <c r="H394" s="141">
        <v>7</v>
      </c>
      <c r="I394" s="142"/>
      <c r="J394" s="143">
        <f>ROUND(I394*H394,2)</f>
        <v>0</v>
      </c>
      <c r="K394" s="139"/>
      <c r="L394" s="35"/>
      <c r="M394" s="144" t="s">
        <v>3</v>
      </c>
      <c r="N394" s="145" t="s">
        <v>40</v>
      </c>
      <c r="O394" s="55"/>
      <c r="P394" s="146">
        <f>O394*H394</f>
        <v>0</v>
      </c>
      <c r="Q394" s="146">
        <v>0</v>
      </c>
      <c r="R394" s="146">
        <f>Q394*H394</f>
        <v>0</v>
      </c>
      <c r="S394" s="146">
        <v>0</v>
      </c>
      <c r="T394" s="147">
        <f>S394*H394</f>
        <v>0</v>
      </c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  <c r="AR394" s="148" t="s">
        <v>189</v>
      </c>
      <c r="AT394" s="148" t="s">
        <v>154</v>
      </c>
      <c r="AU394" s="148" t="s">
        <v>79</v>
      </c>
      <c r="AY394" s="19" t="s">
        <v>151</v>
      </c>
      <c r="BE394" s="149">
        <f>IF(N394="základní",J394,0)</f>
        <v>0</v>
      </c>
      <c r="BF394" s="149">
        <f>IF(N394="snížená",J394,0)</f>
        <v>0</v>
      </c>
      <c r="BG394" s="149">
        <f>IF(N394="zákl. přenesená",J394,0)</f>
        <v>0</v>
      </c>
      <c r="BH394" s="149">
        <f>IF(N394="sníž. přenesená",J394,0)</f>
        <v>0</v>
      </c>
      <c r="BI394" s="149">
        <f>IF(N394="nulová",J394,0)</f>
        <v>0</v>
      </c>
      <c r="BJ394" s="19" t="s">
        <v>77</v>
      </c>
      <c r="BK394" s="149">
        <f>ROUND(I394*H394,2)</f>
        <v>0</v>
      </c>
      <c r="BL394" s="19" t="s">
        <v>189</v>
      </c>
      <c r="BM394" s="148" t="s">
        <v>790</v>
      </c>
    </row>
    <row r="395" spans="1:65" s="2" customFormat="1">
      <c r="A395" s="34"/>
      <c r="B395" s="35"/>
      <c r="C395" s="34"/>
      <c r="D395" s="150" t="s">
        <v>159</v>
      </c>
      <c r="E395" s="34"/>
      <c r="F395" s="151" t="s">
        <v>791</v>
      </c>
      <c r="G395" s="34"/>
      <c r="H395" s="34"/>
      <c r="I395" s="152"/>
      <c r="J395" s="34"/>
      <c r="K395" s="34"/>
      <c r="L395" s="35"/>
      <c r="M395" s="153"/>
      <c r="N395" s="154"/>
      <c r="O395" s="55"/>
      <c r="P395" s="55"/>
      <c r="Q395" s="55"/>
      <c r="R395" s="55"/>
      <c r="S395" s="55"/>
      <c r="T395" s="56"/>
      <c r="U395" s="34"/>
      <c r="V395" s="34"/>
      <c r="W395" s="34"/>
      <c r="X395" s="34"/>
      <c r="Y395" s="34"/>
      <c r="Z395" s="34"/>
      <c r="AA395" s="34"/>
      <c r="AB395" s="34"/>
      <c r="AC395" s="34"/>
      <c r="AD395" s="34"/>
      <c r="AE395" s="34"/>
      <c r="AT395" s="19" t="s">
        <v>159</v>
      </c>
      <c r="AU395" s="19" t="s">
        <v>79</v>
      </c>
    </row>
    <row r="396" spans="1:65" s="13" customFormat="1">
      <c r="B396" s="155"/>
      <c r="D396" s="156" t="s">
        <v>161</v>
      </c>
      <c r="E396" s="157" t="s">
        <v>3</v>
      </c>
      <c r="F396" s="158" t="s">
        <v>792</v>
      </c>
      <c r="H396" s="159">
        <v>3</v>
      </c>
      <c r="I396" s="160"/>
      <c r="L396" s="155"/>
      <c r="M396" s="161"/>
      <c r="N396" s="162"/>
      <c r="O396" s="162"/>
      <c r="P396" s="162"/>
      <c r="Q396" s="162"/>
      <c r="R396" s="162"/>
      <c r="S396" s="162"/>
      <c r="T396" s="163"/>
      <c r="AT396" s="157" t="s">
        <v>161</v>
      </c>
      <c r="AU396" s="157" t="s">
        <v>79</v>
      </c>
      <c r="AV396" s="13" t="s">
        <v>79</v>
      </c>
      <c r="AW396" s="13" t="s">
        <v>31</v>
      </c>
      <c r="AX396" s="13" t="s">
        <v>69</v>
      </c>
      <c r="AY396" s="157" t="s">
        <v>151</v>
      </c>
    </row>
    <row r="397" spans="1:65" s="13" customFormat="1">
      <c r="B397" s="155"/>
      <c r="D397" s="156" t="s">
        <v>161</v>
      </c>
      <c r="E397" s="157" t="s">
        <v>3</v>
      </c>
      <c r="F397" s="158" t="s">
        <v>793</v>
      </c>
      <c r="H397" s="159">
        <v>4</v>
      </c>
      <c r="I397" s="160"/>
      <c r="L397" s="155"/>
      <c r="M397" s="161"/>
      <c r="N397" s="162"/>
      <c r="O397" s="162"/>
      <c r="P397" s="162"/>
      <c r="Q397" s="162"/>
      <c r="R397" s="162"/>
      <c r="S397" s="162"/>
      <c r="T397" s="163"/>
      <c r="AT397" s="157" t="s">
        <v>161</v>
      </c>
      <c r="AU397" s="157" t="s">
        <v>79</v>
      </c>
      <c r="AV397" s="13" t="s">
        <v>79</v>
      </c>
      <c r="AW397" s="13" t="s">
        <v>31</v>
      </c>
      <c r="AX397" s="13" t="s">
        <v>69</v>
      </c>
      <c r="AY397" s="157" t="s">
        <v>151</v>
      </c>
    </row>
    <row r="398" spans="1:65" s="15" customFormat="1">
      <c r="B398" s="171"/>
      <c r="D398" s="156" t="s">
        <v>161</v>
      </c>
      <c r="E398" s="172" t="s">
        <v>3</v>
      </c>
      <c r="F398" s="173" t="s">
        <v>276</v>
      </c>
      <c r="H398" s="174">
        <v>7</v>
      </c>
      <c r="I398" s="175"/>
      <c r="L398" s="171"/>
      <c r="M398" s="176"/>
      <c r="N398" s="177"/>
      <c r="O398" s="177"/>
      <c r="P398" s="177"/>
      <c r="Q398" s="177"/>
      <c r="R398" s="177"/>
      <c r="S398" s="177"/>
      <c r="T398" s="178"/>
      <c r="AT398" s="172" t="s">
        <v>161</v>
      </c>
      <c r="AU398" s="172" t="s">
        <v>79</v>
      </c>
      <c r="AV398" s="15" t="s">
        <v>157</v>
      </c>
      <c r="AW398" s="15" t="s">
        <v>31</v>
      </c>
      <c r="AX398" s="15" t="s">
        <v>77</v>
      </c>
      <c r="AY398" s="172" t="s">
        <v>151</v>
      </c>
    </row>
    <row r="399" spans="1:65" s="2" customFormat="1" ht="24.2" customHeight="1">
      <c r="A399" s="34"/>
      <c r="B399" s="136"/>
      <c r="C399" s="137" t="s">
        <v>794</v>
      </c>
      <c r="D399" s="137" t="s">
        <v>154</v>
      </c>
      <c r="E399" s="138" t="s">
        <v>795</v>
      </c>
      <c r="F399" s="139" t="s">
        <v>796</v>
      </c>
      <c r="G399" s="140" t="s">
        <v>188</v>
      </c>
      <c r="H399" s="141">
        <v>1</v>
      </c>
      <c r="I399" s="142"/>
      <c r="J399" s="143">
        <f>ROUND(I399*H399,2)</f>
        <v>0</v>
      </c>
      <c r="K399" s="139"/>
      <c r="L399" s="35"/>
      <c r="M399" s="144" t="s">
        <v>3</v>
      </c>
      <c r="N399" s="145" t="s">
        <v>40</v>
      </c>
      <c r="O399" s="55"/>
      <c r="P399" s="146">
        <f>O399*H399</f>
        <v>0</v>
      </c>
      <c r="Q399" s="146">
        <v>0</v>
      </c>
      <c r="R399" s="146">
        <f>Q399*H399</f>
        <v>0</v>
      </c>
      <c r="S399" s="146">
        <v>0</v>
      </c>
      <c r="T399" s="147">
        <f>S399*H399</f>
        <v>0</v>
      </c>
      <c r="U399" s="34"/>
      <c r="V399" s="34"/>
      <c r="W399" s="34"/>
      <c r="X399" s="34"/>
      <c r="Y399" s="34"/>
      <c r="Z399" s="34"/>
      <c r="AA399" s="34"/>
      <c r="AB399" s="34"/>
      <c r="AC399" s="34"/>
      <c r="AD399" s="34"/>
      <c r="AE399" s="34"/>
      <c r="AR399" s="148" t="s">
        <v>189</v>
      </c>
      <c r="AT399" s="148" t="s">
        <v>154</v>
      </c>
      <c r="AU399" s="148" t="s">
        <v>79</v>
      </c>
      <c r="AY399" s="19" t="s">
        <v>151</v>
      </c>
      <c r="BE399" s="149">
        <f>IF(N399="základní",J399,0)</f>
        <v>0</v>
      </c>
      <c r="BF399" s="149">
        <f>IF(N399="snížená",J399,0)</f>
        <v>0</v>
      </c>
      <c r="BG399" s="149">
        <f>IF(N399="zákl. přenesená",J399,0)</f>
        <v>0</v>
      </c>
      <c r="BH399" s="149">
        <f>IF(N399="sníž. přenesená",J399,0)</f>
        <v>0</v>
      </c>
      <c r="BI399" s="149">
        <f>IF(N399="nulová",J399,0)</f>
        <v>0</v>
      </c>
      <c r="BJ399" s="19" t="s">
        <v>77</v>
      </c>
      <c r="BK399" s="149">
        <f>ROUND(I399*H399,2)</f>
        <v>0</v>
      </c>
      <c r="BL399" s="19" t="s">
        <v>189</v>
      </c>
      <c r="BM399" s="148" t="s">
        <v>797</v>
      </c>
    </row>
    <row r="400" spans="1:65" s="2" customFormat="1">
      <c r="A400" s="34"/>
      <c r="B400" s="35"/>
      <c r="C400" s="34"/>
      <c r="D400" s="150" t="s">
        <v>159</v>
      </c>
      <c r="E400" s="34"/>
      <c r="F400" s="151" t="s">
        <v>798</v>
      </c>
      <c r="G400" s="34"/>
      <c r="H400" s="34"/>
      <c r="I400" s="152"/>
      <c r="J400" s="34"/>
      <c r="K400" s="34"/>
      <c r="L400" s="35"/>
      <c r="M400" s="153"/>
      <c r="N400" s="154"/>
      <c r="O400" s="55"/>
      <c r="P400" s="55"/>
      <c r="Q400" s="55"/>
      <c r="R400" s="55"/>
      <c r="S400" s="55"/>
      <c r="T400" s="56"/>
      <c r="U400" s="34"/>
      <c r="V400" s="34"/>
      <c r="W400" s="34"/>
      <c r="X400" s="34"/>
      <c r="Y400" s="34"/>
      <c r="Z400" s="34"/>
      <c r="AA400" s="34"/>
      <c r="AB400" s="34"/>
      <c r="AC400" s="34"/>
      <c r="AD400" s="34"/>
      <c r="AE400" s="34"/>
      <c r="AT400" s="19" t="s">
        <v>159</v>
      </c>
      <c r="AU400" s="19" t="s">
        <v>79</v>
      </c>
    </row>
    <row r="401" spans="1:65" s="13" customFormat="1">
      <c r="B401" s="155"/>
      <c r="D401" s="156" t="s">
        <v>161</v>
      </c>
      <c r="E401" s="157" t="s">
        <v>3</v>
      </c>
      <c r="F401" s="158" t="s">
        <v>799</v>
      </c>
      <c r="H401" s="159">
        <v>1</v>
      </c>
      <c r="I401" s="160"/>
      <c r="L401" s="155"/>
      <c r="M401" s="161"/>
      <c r="N401" s="162"/>
      <c r="O401" s="162"/>
      <c r="P401" s="162"/>
      <c r="Q401" s="162"/>
      <c r="R401" s="162"/>
      <c r="S401" s="162"/>
      <c r="T401" s="163"/>
      <c r="AT401" s="157" t="s">
        <v>161</v>
      </c>
      <c r="AU401" s="157" t="s">
        <v>79</v>
      </c>
      <c r="AV401" s="13" t="s">
        <v>79</v>
      </c>
      <c r="AW401" s="13" t="s">
        <v>31</v>
      </c>
      <c r="AX401" s="13" t="s">
        <v>77</v>
      </c>
      <c r="AY401" s="157" t="s">
        <v>151</v>
      </c>
    </row>
    <row r="402" spans="1:65" s="2" customFormat="1" ht="33" customHeight="1">
      <c r="A402" s="34"/>
      <c r="B402" s="136"/>
      <c r="C402" s="137" t="s">
        <v>800</v>
      </c>
      <c r="D402" s="137" t="s">
        <v>154</v>
      </c>
      <c r="E402" s="138" t="s">
        <v>801</v>
      </c>
      <c r="F402" s="139" t="s">
        <v>802</v>
      </c>
      <c r="G402" s="140" t="s">
        <v>188</v>
      </c>
      <c r="H402" s="141">
        <v>1</v>
      </c>
      <c r="I402" s="142"/>
      <c r="J402" s="143">
        <f>ROUND(I402*H402,2)</f>
        <v>0</v>
      </c>
      <c r="K402" s="139"/>
      <c r="L402" s="35"/>
      <c r="M402" s="144" t="s">
        <v>3</v>
      </c>
      <c r="N402" s="145" t="s">
        <v>40</v>
      </c>
      <c r="O402" s="55"/>
      <c r="P402" s="146">
        <f>O402*H402</f>
        <v>0</v>
      </c>
      <c r="Q402" s="146">
        <v>0</v>
      </c>
      <c r="R402" s="146">
        <f>Q402*H402</f>
        <v>0</v>
      </c>
      <c r="S402" s="146">
        <v>0</v>
      </c>
      <c r="T402" s="147">
        <f>S402*H402</f>
        <v>0</v>
      </c>
      <c r="U402" s="34"/>
      <c r="V402" s="34"/>
      <c r="W402" s="34"/>
      <c r="X402" s="34"/>
      <c r="Y402" s="34"/>
      <c r="Z402" s="34"/>
      <c r="AA402" s="34"/>
      <c r="AB402" s="34"/>
      <c r="AC402" s="34"/>
      <c r="AD402" s="34"/>
      <c r="AE402" s="34"/>
      <c r="AR402" s="148" t="s">
        <v>189</v>
      </c>
      <c r="AT402" s="148" t="s">
        <v>154</v>
      </c>
      <c r="AU402" s="148" t="s">
        <v>79</v>
      </c>
      <c r="AY402" s="19" t="s">
        <v>151</v>
      </c>
      <c r="BE402" s="149">
        <f>IF(N402="základní",J402,0)</f>
        <v>0</v>
      </c>
      <c r="BF402" s="149">
        <f>IF(N402="snížená",J402,0)</f>
        <v>0</v>
      </c>
      <c r="BG402" s="149">
        <f>IF(N402="zákl. přenesená",J402,0)</f>
        <v>0</v>
      </c>
      <c r="BH402" s="149">
        <f>IF(N402="sníž. přenesená",J402,0)</f>
        <v>0</v>
      </c>
      <c r="BI402" s="149">
        <f>IF(N402="nulová",J402,0)</f>
        <v>0</v>
      </c>
      <c r="BJ402" s="19" t="s">
        <v>77</v>
      </c>
      <c r="BK402" s="149">
        <f>ROUND(I402*H402,2)</f>
        <v>0</v>
      </c>
      <c r="BL402" s="19" t="s">
        <v>189</v>
      </c>
      <c r="BM402" s="148" t="s">
        <v>803</v>
      </c>
    </row>
    <row r="403" spans="1:65" s="2" customFormat="1">
      <c r="A403" s="34"/>
      <c r="B403" s="35"/>
      <c r="C403" s="34"/>
      <c r="D403" s="150" t="s">
        <v>159</v>
      </c>
      <c r="E403" s="34"/>
      <c r="F403" s="151" t="s">
        <v>804</v>
      </c>
      <c r="G403" s="34"/>
      <c r="H403" s="34"/>
      <c r="I403" s="152"/>
      <c r="J403" s="34"/>
      <c r="K403" s="34"/>
      <c r="L403" s="35"/>
      <c r="M403" s="153"/>
      <c r="N403" s="154"/>
      <c r="O403" s="55"/>
      <c r="P403" s="55"/>
      <c r="Q403" s="55"/>
      <c r="R403" s="55"/>
      <c r="S403" s="55"/>
      <c r="T403" s="56"/>
      <c r="U403" s="34"/>
      <c r="V403" s="34"/>
      <c r="W403" s="34"/>
      <c r="X403" s="34"/>
      <c r="Y403" s="34"/>
      <c r="Z403" s="34"/>
      <c r="AA403" s="34"/>
      <c r="AB403" s="34"/>
      <c r="AC403" s="34"/>
      <c r="AD403" s="34"/>
      <c r="AE403" s="34"/>
      <c r="AT403" s="19" t="s">
        <v>159</v>
      </c>
      <c r="AU403" s="19" t="s">
        <v>79</v>
      </c>
    </row>
    <row r="404" spans="1:65" s="13" customFormat="1">
      <c r="B404" s="155"/>
      <c r="D404" s="156" t="s">
        <v>161</v>
      </c>
      <c r="E404" s="157" t="s">
        <v>3</v>
      </c>
      <c r="F404" s="158" t="s">
        <v>805</v>
      </c>
      <c r="H404" s="159">
        <v>1</v>
      </c>
      <c r="I404" s="160"/>
      <c r="L404" s="155"/>
      <c r="M404" s="161"/>
      <c r="N404" s="162"/>
      <c r="O404" s="162"/>
      <c r="P404" s="162"/>
      <c r="Q404" s="162"/>
      <c r="R404" s="162"/>
      <c r="S404" s="162"/>
      <c r="T404" s="163"/>
      <c r="AT404" s="157" t="s">
        <v>161</v>
      </c>
      <c r="AU404" s="157" t="s">
        <v>79</v>
      </c>
      <c r="AV404" s="13" t="s">
        <v>79</v>
      </c>
      <c r="AW404" s="13" t="s">
        <v>31</v>
      </c>
      <c r="AX404" s="13" t="s">
        <v>77</v>
      </c>
      <c r="AY404" s="157" t="s">
        <v>151</v>
      </c>
    </row>
    <row r="405" spans="1:65" s="2" customFormat="1" ht="24.2" customHeight="1">
      <c r="A405" s="34"/>
      <c r="B405" s="136"/>
      <c r="C405" s="137" t="s">
        <v>806</v>
      </c>
      <c r="D405" s="137" t="s">
        <v>154</v>
      </c>
      <c r="E405" s="138" t="s">
        <v>807</v>
      </c>
      <c r="F405" s="139" t="s">
        <v>808</v>
      </c>
      <c r="G405" s="140" t="s">
        <v>180</v>
      </c>
      <c r="H405" s="141">
        <v>0.88</v>
      </c>
      <c r="I405" s="142"/>
      <c r="J405" s="143">
        <f>ROUND(I405*H405,2)</f>
        <v>0</v>
      </c>
      <c r="K405" s="139"/>
      <c r="L405" s="35"/>
      <c r="M405" s="144" t="s">
        <v>3</v>
      </c>
      <c r="N405" s="145" t="s">
        <v>40</v>
      </c>
      <c r="O405" s="55"/>
      <c r="P405" s="146">
        <f>O405*H405</f>
        <v>0</v>
      </c>
      <c r="Q405" s="146">
        <v>9.5200000000000005E-4</v>
      </c>
      <c r="R405" s="146">
        <f>Q405*H405</f>
        <v>8.3776E-4</v>
      </c>
      <c r="S405" s="146">
        <v>0</v>
      </c>
      <c r="T405" s="147">
        <f>S405*H405</f>
        <v>0</v>
      </c>
      <c r="U405" s="34"/>
      <c r="V405" s="34"/>
      <c r="W405" s="34"/>
      <c r="X405" s="34"/>
      <c r="Y405" s="34"/>
      <c r="Z405" s="34"/>
      <c r="AA405" s="34"/>
      <c r="AB405" s="34"/>
      <c r="AC405" s="34"/>
      <c r="AD405" s="34"/>
      <c r="AE405" s="34"/>
      <c r="AR405" s="148" t="s">
        <v>189</v>
      </c>
      <c r="AT405" s="148" t="s">
        <v>154</v>
      </c>
      <c r="AU405" s="148" t="s">
        <v>79</v>
      </c>
      <c r="AY405" s="19" t="s">
        <v>151</v>
      </c>
      <c r="BE405" s="149">
        <f>IF(N405="základní",J405,0)</f>
        <v>0</v>
      </c>
      <c r="BF405" s="149">
        <f>IF(N405="snížená",J405,0)</f>
        <v>0</v>
      </c>
      <c r="BG405" s="149">
        <f>IF(N405="zákl. přenesená",J405,0)</f>
        <v>0</v>
      </c>
      <c r="BH405" s="149">
        <f>IF(N405="sníž. přenesená",J405,0)</f>
        <v>0</v>
      </c>
      <c r="BI405" s="149">
        <f>IF(N405="nulová",J405,0)</f>
        <v>0</v>
      </c>
      <c r="BJ405" s="19" t="s">
        <v>77</v>
      </c>
      <c r="BK405" s="149">
        <f>ROUND(I405*H405,2)</f>
        <v>0</v>
      </c>
      <c r="BL405" s="19" t="s">
        <v>189</v>
      </c>
      <c r="BM405" s="148" t="s">
        <v>809</v>
      </c>
    </row>
    <row r="406" spans="1:65" s="2" customFormat="1">
      <c r="A406" s="34"/>
      <c r="B406" s="35"/>
      <c r="C406" s="34"/>
      <c r="D406" s="150" t="s">
        <v>159</v>
      </c>
      <c r="E406" s="34"/>
      <c r="F406" s="151" t="s">
        <v>810</v>
      </c>
      <c r="G406" s="34"/>
      <c r="H406" s="34"/>
      <c r="I406" s="152"/>
      <c r="J406" s="34"/>
      <c r="K406" s="34"/>
      <c r="L406" s="35"/>
      <c r="M406" s="153"/>
      <c r="N406" s="154"/>
      <c r="O406" s="55"/>
      <c r="P406" s="55"/>
      <c r="Q406" s="55"/>
      <c r="R406" s="55"/>
      <c r="S406" s="55"/>
      <c r="T406" s="56"/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T406" s="19" t="s">
        <v>159</v>
      </c>
      <c r="AU406" s="19" t="s">
        <v>79</v>
      </c>
    </row>
    <row r="407" spans="1:65" s="13" customFormat="1">
      <c r="B407" s="155"/>
      <c r="D407" s="156" t="s">
        <v>161</v>
      </c>
      <c r="E407" s="157" t="s">
        <v>3</v>
      </c>
      <c r="F407" s="158" t="s">
        <v>811</v>
      </c>
      <c r="H407" s="159">
        <v>0.88</v>
      </c>
      <c r="I407" s="160"/>
      <c r="L407" s="155"/>
      <c r="M407" s="161"/>
      <c r="N407" s="162"/>
      <c r="O407" s="162"/>
      <c r="P407" s="162"/>
      <c r="Q407" s="162"/>
      <c r="R407" s="162"/>
      <c r="S407" s="162"/>
      <c r="T407" s="163"/>
      <c r="AT407" s="157" t="s">
        <v>161</v>
      </c>
      <c r="AU407" s="157" t="s">
        <v>79</v>
      </c>
      <c r="AV407" s="13" t="s">
        <v>79</v>
      </c>
      <c r="AW407" s="13" t="s">
        <v>31</v>
      </c>
      <c r="AX407" s="13" t="s">
        <v>77</v>
      </c>
      <c r="AY407" s="157" t="s">
        <v>151</v>
      </c>
    </row>
    <row r="408" spans="1:65" s="2" customFormat="1" ht="24.2" customHeight="1">
      <c r="A408" s="34"/>
      <c r="B408" s="136"/>
      <c r="C408" s="179" t="s">
        <v>812</v>
      </c>
      <c r="D408" s="179" t="s">
        <v>470</v>
      </c>
      <c r="E408" s="180" t="s">
        <v>760</v>
      </c>
      <c r="F408" s="181" t="s">
        <v>761</v>
      </c>
      <c r="G408" s="182" t="s">
        <v>82</v>
      </c>
      <c r="H408" s="183">
        <v>0.26400000000000001</v>
      </c>
      <c r="I408" s="184"/>
      <c r="J408" s="185">
        <f>ROUND(I408*H408,2)</f>
        <v>0</v>
      </c>
      <c r="K408" s="181"/>
      <c r="L408" s="186"/>
      <c r="M408" s="187" t="s">
        <v>3</v>
      </c>
      <c r="N408" s="188" t="s">
        <v>40</v>
      </c>
      <c r="O408" s="55"/>
      <c r="P408" s="146">
        <f>O408*H408</f>
        <v>0</v>
      </c>
      <c r="Q408" s="146">
        <v>1.9E-2</v>
      </c>
      <c r="R408" s="146">
        <f>Q408*H408</f>
        <v>5.0160000000000005E-3</v>
      </c>
      <c r="S408" s="146">
        <v>0</v>
      </c>
      <c r="T408" s="147">
        <f>S408*H408</f>
        <v>0</v>
      </c>
      <c r="U408" s="34"/>
      <c r="V408" s="34"/>
      <c r="W408" s="34"/>
      <c r="X408" s="34"/>
      <c r="Y408" s="34"/>
      <c r="Z408" s="34"/>
      <c r="AA408" s="34"/>
      <c r="AB408" s="34"/>
      <c r="AC408" s="34"/>
      <c r="AD408" s="34"/>
      <c r="AE408" s="34"/>
      <c r="AR408" s="148" t="s">
        <v>331</v>
      </c>
      <c r="AT408" s="148" t="s">
        <v>470</v>
      </c>
      <c r="AU408" s="148" t="s">
        <v>79</v>
      </c>
      <c r="AY408" s="19" t="s">
        <v>151</v>
      </c>
      <c r="BE408" s="149">
        <f>IF(N408="základní",J408,0)</f>
        <v>0</v>
      </c>
      <c r="BF408" s="149">
        <f>IF(N408="snížená",J408,0)</f>
        <v>0</v>
      </c>
      <c r="BG408" s="149">
        <f>IF(N408="zákl. přenesená",J408,0)</f>
        <v>0</v>
      </c>
      <c r="BH408" s="149">
        <f>IF(N408="sníž. přenesená",J408,0)</f>
        <v>0</v>
      </c>
      <c r="BI408" s="149">
        <f>IF(N408="nulová",J408,0)</f>
        <v>0</v>
      </c>
      <c r="BJ408" s="19" t="s">
        <v>77</v>
      </c>
      <c r="BK408" s="149">
        <f>ROUND(I408*H408,2)</f>
        <v>0</v>
      </c>
      <c r="BL408" s="19" t="s">
        <v>189</v>
      </c>
      <c r="BM408" s="148" t="s">
        <v>813</v>
      </c>
    </row>
    <row r="409" spans="1:65" s="13" customFormat="1">
      <c r="B409" s="155"/>
      <c r="D409" s="156" t="s">
        <v>161</v>
      </c>
      <c r="F409" s="158" t="s">
        <v>814</v>
      </c>
      <c r="H409" s="159">
        <v>0.26400000000000001</v>
      </c>
      <c r="I409" s="160"/>
      <c r="L409" s="155"/>
      <c r="M409" s="161"/>
      <c r="N409" s="162"/>
      <c r="O409" s="162"/>
      <c r="P409" s="162"/>
      <c r="Q409" s="162"/>
      <c r="R409" s="162"/>
      <c r="S409" s="162"/>
      <c r="T409" s="163"/>
      <c r="AT409" s="157" t="s">
        <v>161</v>
      </c>
      <c r="AU409" s="157" t="s">
        <v>79</v>
      </c>
      <c r="AV409" s="13" t="s">
        <v>79</v>
      </c>
      <c r="AW409" s="13" t="s">
        <v>4</v>
      </c>
      <c r="AX409" s="13" t="s">
        <v>77</v>
      </c>
      <c r="AY409" s="157" t="s">
        <v>151</v>
      </c>
    </row>
    <row r="410" spans="1:65" s="2" customFormat="1" ht="49.15" customHeight="1">
      <c r="A410" s="34"/>
      <c r="B410" s="136"/>
      <c r="C410" s="137" t="s">
        <v>815</v>
      </c>
      <c r="D410" s="137" t="s">
        <v>154</v>
      </c>
      <c r="E410" s="138" t="s">
        <v>816</v>
      </c>
      <c r="F410" s="139" t="s">
        <v>817</v>
      </c>
      <c r="G410" s="140" t="s">
        <v>302</v>
      </c>
      <c r="H410" s="141">
        <v>0.94599999999999995</v>
      </c>
      <c r="I410" s="142"/>
      <c r="J410" s="143">
        <f>ROUND(I410*H410,2)</f>
        <v>0</v>
      </c>
      <c r="K410" s="139"/>
      <c r="L410" s="35"/>
      <c r="M410" s="144" t="s">
        <v>3</v>
      </c>
      <c r="N410" s="145" t="s">
        <v>40</v>
      </c>
      <c r="O410" s="55"/>
      <c r="P410" s="146">
        <f>O410*H410</f>
        <v>0</v>
      </c>
      <c r="Q410" s="146">
        <v>0</v>
      </c>
      <c r="R410" s="146">
        <f>Q410*H410</f>
        <v>0</v>
      </c>
      <c r="S410" s="146">
        <v>0</v>
      </c>
      <c r="T410" s="147">
        <f>S410*H410</f>
        <v>0</v>
      </c>
      <c r="U410" s="34"/>
      <c r="V410" s="34"/>
      <c r="W410" s="34"/>
      <c r="X410" s="34"/>
      <c r="Y410" s="34"/>
      <c r="Z410" s="34"/>
      <c r="AA410" s="34"/>
      <c r="AB410" s="34"/>
      <c r="AC410" s="34"/>
      <c r="AD410" s="34"/>
      <c r="AE410" s="34"/>
      <c r="AR410" s="148" t="s">
        <v>189</v>
      </c>
      <c r="AT410" s="148" t="s">
        <v>154</v>
      </c>
      <c r="AU410" s="148" t="s">
        <v>79</v>
      </c>
      <c r="AY410" s="19" t="s">
        <v>151</v>
      </c>
      <c r="BE410" s="149">
        <f>IF(N410="základní",J410,0)</f>
        <v>0</v>
      </c>
      <c r="BF410" s="149">
        <f>IF(N410="snížená",J410,0)</f>
        <v>0</v>
      </c>
      <c r="BG410" s="149">
        <f>IF(N410="zákl. přenesená",J410,0)</f>
        <v>0</v>
      </c>
      <c r="BH410" s="149">
        <f>IF(N410="sníž. přenesená",J410,0)</f>
        <v>0</v>
      </c>
      <c r="BI410" s="149">
        <f>IF(N410="nulová",J410,0)</f>
        <v>0</v>
      </c>
      <c r="BJ410" s="19" t="s">
        <v>77</v>
      </c>
      <c r="BK410" s="149">
        <f>ROUND(I410*H410,2)</f>
        <v>0</v>
      </c>
      <c r="BL410" s="19" t="s">
        <v>189</v>
      </c>
      <c r="BM410" s="148" t="s">
        <v>818</v>
      </c>
    </row>
    <row r="411" spans="1:65" s="2" customFormat="1">
      <c r="A411" s="34"/>
      <c r="B411" s="35"/>
      <c r="C411" s="34"/>
      <c r="D411" s="150" t="s">
        <v>159</v>
      </c>
      <c r="E411" s="34"/>
      <c r="F411" s="151" t="s">
        <v>819</v>
      </c>
      <c r="G411" s="34"/>
      <c r="H411" s="34"/>
      <c r="I411" s="152"/>
      <c r="J411" s="34"/>
      <c r="K411" s="34"/>
      <c r="L411" s="35"/>
      <c r="M411" s="153"/>
      <c r="N411" s="154"/>
      <c r="O411" s="55"/>
      <c r="P411" s="55"/>
      <c r="Q411" s="55"/>
      <c r="R411" s="55"/>
      <c r="S411" s="55"/>
      <c r="T411" s="56"/>
      <c r="U411" s="34"/>
      <c r="V411" s="34"/>
      <c r="W411" s="34"/>
      <c r="X411" s="34"/>
      <c r="Y411" s="34"/>
      <c r="Z411" s="34"/>
      <c r="AA411" s="34"/>
      <c r="AB411" s="34"/>
      <c r="AC411" s="34"/>
      <c r="AD411" s="34"/>
      <c r="AE411" s="34"/>
      <c r="AT411" s="19" t="s">
        <v>159</v>
      </c>
      <c r="AU411" s="19" t="s">
        <v>79</v>
      </c>
    </row>
    <row r="412" spans="1:65" s="12" customFormat="1" ht="22.9" customHeight="1">
      <c r="B412" s="123"/>
      <c r="D412" s="124" t="s">
        <v>68</v>
      </c>
      <c r="E412" s="134" t="s">
        <v>820</v>
      </c>
      <c r="F412" s="134" t="s">
        <v>821</v>
      </c>
      <c r="I412" s="126"/>
      <c r="J412" s="135">
        <f>BK412</f>
        <v>0</v>
      </c>
      <c r="L412" s="123"/>
      <c r="M412" s="128"/>
      <c r="N412" s="129"/>
      <c r="O412" s="129"/>
      <c r="P412" s="130">
        <f>SUM(P413:P421)</f>
        <v>0</v>
      </c>
      <c r="Q412" s="129"/>
      <c r="R412" s="130">
        <f>SUM(R413:R421)</f>
        <v>1.6356000000000001E-3</v>
      </c>
      <c r="S412" s="129"/>
      <c r="T412" s="131">
        <f>SUM(T413:T421)</f>
        <v>0</v>
      </c>
      <c r="AR412" s="124" t="s">
        <v>79</v>
      </c>
      <c r="AT412" s="132" t="s">
        <v>68</v>
      </c>
      <c r="AU412" s="132" t="s">
        <v>77</v>
      </c>
      <c r="AY412" s="124" t="s">
        <v>151</v>
      </c>
      <c r="BK412" s="133">
        <f>SUM(BK413:BK421)</f>
        <v>0</v>
      </c>
    </row>
    <row r="413" spans="1:65" s="2" customFormat="1" ht="24.2" customHeight="1">
      <c r="A413" s="34"/>
      <c r="B413" s="136"/>
      <c r="C413" s="137" t="s">
        <v>822</v>
      </c>
      <c r="D413" s="137" t="s">
        <v>154</v>
      </c>
      <c r="E413" s="138" t="s">
        <v>823</v>
      </c>
      <c r="F413" s="139" t="s">
        <v>824</v>
      </c>
      <c r="G413" s="140" t="s">
        <v>82</v>
      </c>
      <c r="H413" s="141">
        <v>3.48</v>
      </c>
      <c r="I413" s="142"/>
      <c r="J413" s="143">
        <f>ROUND(I413*H413,2)</f>
        <v>0</v>
      </c>
      <c r="K413" s="139"/>
      <c r="L413" s="35"/>
      <c r="M413" s="144" t="s">
        <v>3</v>
      </c>
      <c r="N413" s="145" t="s">
        <v>40</v>
      </c>
      <c r="O413" s="55"/>
      <c r="P413" s="146">
        <f>O413*H413</f>
        <v>0</v>
      </c>
      <c r="Q413" s="146">
        <v>6.0000000000000002E-5</v>
      </c>
      <c r="R413" s="146">
        <f>Q413*H413</f>
        <v>2.0880000000000001E-4</v>
      </c>
      <c r="S413" s="146">
        <v>0</v>
      </c>
      <c r="T413" s="147">
        <f>S413*H413</f>
        <v>0</v>
      </c>
      <c r="U413" s="34"/>
      <c r="V413" s="34"/>
      <c r="W413" s="34"/>
      <c r="X413" s="34"/>
      <c r="Y413" s="34"/>
      <c r="Z413" s="34"/>
      <c r="AA413" s="34"/>
      <c r="AB413" s="34"/>
      <c r="AC413" s="34"/>
      <c r="AD413" s="34"/>
      <c r="AE413" s="34"/>
      <c r="AR413" s="148" t="s">
        <v>189</v>
      </c>
      <c r="AT413" s="148" t="s">
        <v>154</v>
      </c>
      <c r="AU413" s="148" t="s">
        <v>79</v>
      </c>
      <c r="AY413" s="19" t="s">
        <v>151</v>
      </c>
      <c r="BE413" s="149">
        <f>IF(N413="základní",J413,0)</f>
        <v>0</v>
      </c>
      <c r="BF413" s="149">
        <f>IF(N413="snížená",J413,0)</f>
        <v>0</v>
      </c>
      <c r="BG413" s="149">
        <f>IF(N413="zákl. přenesená",J413,0)</f>
        <v>0</v>
      </c>
      <c r="BH413" s="149">
        <f>IF(N413="sníž. přenesená",J413,0)</f>
        <v>0</v>
      </c>
      <c r="BI413" s="149">
        <f>IF(N413="nulová",J413,0)</f>
        <v>0</v>
      </c>
      <c r="BJ413" s="19" t="s">
        <v>77</v>
      </c>
      <c r="BK413" s="149">
        <f>ROUND(I413*H413,2)</f>
        <v>0</v>
      </c>
      <c r="BL413" s="19" t="s">
        <v>189</v>
      </c>
      <c r="BM413" s="148" t="s">
        <v>825</v>
      </c>
    </row>
    <row r="414" spans="1:65" s="2" customFormat="1">
      <c r="A414" s="34"/>
      <c r="B414" s="35"/>
      <c r="C414" s="34"/>
      <c r="D414" s="150" t="s">
        <v>159</v>
      </c>
      <c r="E414" s="34"/>
      <c r="F414" s="151" t="s">
        <v>826</v>
      </c>
      <c r="G414" s="34"/>
      <c r="H414" s="34"/>
      <c r="I414" s="152"/>
      <c r="J414" s="34"/>
      <c r="K414" s="34"/>
      <c r="L414" s="35"/>
      <c r="M414" s="153"/>
      <c r="N414" s="154"/>
      <c r="O414" s="55"/>
      <c r="P414" s="55"/>
      <c r="Q414" s="55"/>
      <c r="R414" s="55"/>
      <c r="S414" s="55"/>
      <c r="T414" s="56"/>
      <c r="U414" s="34"/>
      <c r="V414" s="34"/>
      <c r="W414" s="34"/>
      <c r="X414" s="34"/>
      <c r="Y414" s="34"/>
      <c r="Z414" s="34"/>
      <c r="AA414" s="34"/>
      <c r="AB414" s="34"/>
      <c r="AC414" s="34"/>
      <c r="AD414" s="34"/>
      <c r="AE414" s="34"/>
      <c r="AT414" s="19" t="s">
        <v>159</v>
      </c>
      <c r="AU414" s="19" t="s">
        <v>79</v>
      </c>
    </row>
    <row r="415" spans="1:65" s="2" customFormat="1" ht="37.9" customHeight="1">
      <c r="A415" s="34"/>
      <c r="B415" s="136"/>
      <c r="C415" s="137" t="s">
        <v>827</v>
      </c>
      <c r="D415" s="137" t="s">
        <v>154</v>
      </c>
      <c r="E415" s="138" t="s">
        <v>828</v>
      </c>
      <c r="F415" s="139" t="s">
        <v>829</v>
      </c>
      <c r="G415" s="140" t="s">
        <v>82</v>
      </c>
      <c r="H415" s="141">
        <v>3.48</v>
      </c>
      <c r="I415" s="142"/>
      <c r="J415" s="143">
        <f>ROUND(I415*H415,2)</f>
        <v>0</v>
      </c>
      <c r="K415" s="139"/>
      <c r="L415" s="35"/>
      <c r="M415" s="144" t="s">
        <v>3</v>
      </c>
      <c r="N415" s="145" t="s">
        <v>40</v>
      </c>
      <c r="O415" s="55"/>
      <c r="P415" s="146">
        <f>O415*H415</f>
        <v>0</v>
      </c>
      <c r="Q415" s="146">
        <v>6.9999999999999994E-5</v>
      </c>
      <c r="R415" s="146">
        <f>Q415*H415</f>
        <v>2.4359999999999999E-4</v>
      </c>
      <c r="S415" s="146">
        <v>0</v>
      </c>
      <c r="T415" s="147">
        <f>S415*H415</f>
        <v>0</v>
      </c>
      <c r="U415" s="34"/>
      <c r="V415" s="34"/>
      <c r="W415" s="34"/>
      <c r="X415" s="34"/>
      <c r="Y415" s="34"/>
      <c r="Z415" s="34"/>
      <c r="AA415" s="34"/>
      <c r="AB415" s="34"/>
      <c r="AC415" s="34"/>
      <c r="AD415" s="34"/>
      <c r="AE415" s="34"/>
      <c r="AR415" s="148" t="s">
        <v>189</v>
      </c>
      <c r="AT415" s="148" t="s">
        <v>154</v>
      </c>
      <c r="AU415" s="148" t="s">
        <v>79</v>
      </c>
      <c r="AY415" s="19" t="s">
        <v>151</v>
      </c>
      <c r="BE415" s="149">
        <f>IF(N415="základní",J415,0)</f>
        <v>0</v>
      </c>
      <c r="BF415" s="149">
        <f>IF(N415="snížená",J415,0)</f>
        <v>0</v>
      </c>
      <c r="BG415" s="149">
        <f>IF(N415="zákl. přenesená",J415,0)</f>
        <v>0</v>
      </c>
      <c r="BH415" s="149">
        <f>IF(N415="sníž. přenesená",J415,0)</f>
        <v>0</v>
      </c>
      <c r="BI415" s="149">
        <f>IF(N415="nulová",J415,0)</f>
        <v>0</v>
      </c>
      <c r="BJ415" s="19" t="s">
        <v>77</v>
      </c>
      <c r="BK415" s="149">
        <f>ROUND(I415*H415,2)</f>
        <v>0</v>
      </c>
      <c r="BL415" s="19" t="s">
        <v>189</v>
      </c>
      <c r="BM415" s="148" t="s">
        <v>830</v>
      </c>
    </row>
    <row r="416" spans="1:65" s="2" customFormat="1">
      <c r="A416" s="34"/>
      <c r="B416" s="35"/>
      <c r="C416" s="34"/>
      <c r="D416" s="150" t="s">
        <v>159</v>
      </c>
      <c r="E416" s="34"/>
      <c r="F416" s="151" t="s">
        <v>831</v>
      </c>
      <c r="G416" s="34"/>
      <c r="H416" s="34"/>
      <c r="I416" s="152"/>
      <c r="J416" s="34"/>
      <c r="K416" s="34"/>
      <c r="L416" s="35"/>
      <c r="M416" s="153"/>
      <c r="N416" s="154"/>
      <c r="O416" s="55"/>
      <c r="P416" s="55"/>
      <c r="Q416" s="55"/>
      <c r="R416" s="55"/>
      <c r="S416" s="55"/>
      <c r="T416" s="56"/>
      <c r="U416" s="34"/>
      <c r="V416" s="34"/>
      <c r="W416" s="34"/>
      <c r="X416" s="34"/>
      <c r="Y416" s="34"/>
      <c r="Z416" s="34"/>
      <c r="AA416" s="34"/>
      <c r="AB416" s="34"/>
      <c r="AC416" s="34"/>
      <c r="AD416" s="34"/>
      <c r="AE416" s="34"/>
      <c r="AT416" s="19" t="s">
        <v>159</v>
      </c>
      <c r="AU416" s="19" t="s">
        <v>79</v>
      </c>
    </row>
    <row r="417" spans="1:65" s="13" customFormat="1">
      <c r="B417" s="155"/>
      <c r="D417" s="156" t="s">
        <v>161</v>
      </c>
      <c r="E417" s="157" t="s">
        <v>3</v>
      </c>
      <c r="F417" s="158" t="s">
        <v>832</v>
      </c>
      <c r="H417" s="159">
        <v>3.48</v>
      </c>
      <c r="I417" s="160"/>
      <c r="L417" s="155"/>
      <c r="M417" s="161"/>
      <c r="N417" s="162"/>
      <c r="O417" s="162"/>
      <c r="P417" s="162"/>
      <c r="Q417" s="162"/>
      <c r="R417" s="162"/>
      <c r="S417" s="162"/>
      <c r="T417" s="163"/>
      <c r="AT417" s="157" t="s">
        <v>161</v>
      </c>
      <c r="AU417" s="157" t="s">
        <v>79</v>
      </c>
      <c r="AV417" s="13" t="s">
        <v>79</v>
      </c>
      <c r="AW417" s="13" t="s">
        <v>31</v>
      </c>
      <c r="AX417" s="13" t="s">
        <v>77</v>
      </c>
      <c r="AY417" s="157" t="s">
        <v>151</v>
      </c>
    </row>
    <row r="418" spans="1:65" s="2" customFormat="1" ht="24.2" customHeight="1">
      <c r="A418" s="34"/>
      <c r="B418" s="136"/>
      <c r="C418" s="137" t="s">
        <v>833</v>
      </c>
      <c r="D418" s="137" t="s">
        <v>154</v>
      </c>
      <c r="E418" s="138" t="s">
        <v>834</v>
      </c>
      <c r="F418" s="139" t="s">
        <v>835</v>
      </c>
      <c r="G418" s="140" t="s">
        <v>82</v>
      </c>
      <c r="H418" s="141">
        <v>3.48</v>
      </c>
      <c r="I418" s="142"/>
      <c r="J418" s="143">
        <f>ROUND(I418*H418,2)</f>
        <v>0</v>
      </c>
      <c r="K418" s="139"/>
      <c r="L418" s="35"/>
      <c r="M418" s="144" t="s">
        <v>3</v>
      </c>
      <c r="N418" s="145" t="s">
        <v>40</v>
      </c>
      <c r="O418" s="55"/>
      <c r="P418" s="146">
        <f>O418*H418</f>
        <v>0</v>
      </c>
      <c r="Q418" s="146">
        <v>1.7000000000000001E-4</v>
      </c>
      <c r="R418" s="146">
        <f>Q418*H418</f>
        <v>5.9160000000000007E-4</v>
      </c>
      <c r="S418" s="146">
        <v>0</v>
      </c>
      <c r="T418" s="147">
        <f>S418*H418</f>
        <v>0</v>
      </c>
      <c r="U418" s="34"/>
      <c r="V418" s="34"/>
      <c r="W418" s="34"/>
      <c r="X418" s="34"/>
      <c r="Y418" s="34"/>
      <c r="Z418" s="34"/>
      <c r="AA418" s="34"/>
      <c r="AB418" s="34"/>
      <c r="AC418" s="34"/>
      <c r="AD418" s="34"/>
      <c r="AE418" s="34"/>
      <c r="AR418" s="148" t="s">
        <v>189</v>
      </c>
      <c r="AT418" s="148" t="s">
        <v>154</v>
      </c>
      <c r="AU418" s="148" t="s">
        <v>79</v>
      </c>
      <c r="AY418" s="19" t="s">
        <v>151</v>
      </c>
      <c r="BE418" s="149">
        <f>IF(N418="základní",J418,0)</f>
        <v>0</v>
      </c>
      <c r="BF418" s="149">
        <f>IF(N418="snížená",J418,0)</f>
        <v>0</v>
      </c>
      <c r="BG418" s="149">
        <f>IF(N418="zákl. přenesená",J418,0)</f>
        <v>0</v>
      </c>
      <c r="BH418" s="149">
        <f>IF(N418="sníž. přenesená",J418,0)</f>
        <v>0</v>
      </c>
      <c r="BI418" s="149">
        <f>IF(N418="nulová",J418,0)</f>
        <v>0</v>
      </c>
      <c r="BJ418" s="19" t="s">
        <v>77</v>
      </c>
      <c r="BK418" s="149">
        <f>ROUND(I418*H418,2)</f>
        <v>0</v>
      </c>
      <c r="BL418" s="19" t="s">
        <v>189</v>
      </c>
      <c r="BM418" s="148" t="s">
        <v>836</v>
      </c>
    </row>
    <row r="419" spans="1:65" s="2" customFormat="1">
      <c r="A419" s="34"/>
      <c r="B419" s="35"/>
      <c r="C419" s="34"/>
      <c r="D419" s="150" t="s">
        <v>159</v>
      </c>
      <c r="E419" s="34"/>
      <c r="F419" s="151" t="s">
        <v>837</v>
      </c>
      <c r="G419" s="34"/>
      <c r="H419" s="34"/>
      <c r="I419" s="152"/>
      <c r="J419" s="34"/>
      <c r="K419" s="34"/>
      <c r="L419" s="35"/>
      <c r="M419" s="153"/>
      <c r="N419" s="154"/>
      <c r="O419" s="55"/>
      <c r="P419" s="55"/>
      <c r="Q419" s="55"/>
      <c r="R419" s="55"/>
      <c r="S419" s="55"/>
      <c r="T419" s="56"/>
      <c r="U419" s="34"/>
      <c r="V419" s="34"/>
      <c r="W419" s="34"/>
      <c r="X419" s="34"/>
      <c r="Y419" s="34"/>
      <c r="Z419" s="34"/>
      <c r="AA419" s="34"/>
      <c r="AB419" s="34"/>
      <c r="AC419" s="34"/>
      <c r="AD419" s="34"/>
      <c r="AE419" s="34"/>
      <c r="AT419" s="19" t="s">
        <v>159</v>
      </c>
      <c r="AU419" s="19" t="s">
        <v>79</v>
      </c>
    </row>
    <row r="420" spans="1:65" s="2" customFormat="1" ht="24.2" customHeight="1">
      <c r="A420" s="34"/>
      <c r="B420" s="136"/>
      <c r="C420" s="137" t="s">
        <v>838</v>
      </c>
      <c r="D420" s="137" t="s">
        <v>154</v>
      </c>
      <c r="E420" s="138" t="s">
        <v>839</v>
      </c>
      <c r="F420" s="139" t="s">
        <v>840</v>
      </c>
      <c r="G420" s="140" t="s">
        <v>82</v>
      </c>
      <c r="H420" s="141">
        <v>3.48</v>
      </c>
      <c r="I420" s="142"/>
      <c r="J420" s="143">
        <f>ROUND(I420*H420,2)</f>
        <v>0</v>
      </c>
      <c r="K420" s="139"/>
      <c r="L420" s="35"/>
      <c r="M420" s="144" t="s">
        <v>3</v>
      </c>
      <c r="N420" s="145" t="s">
        <v>40</v>
      </c>
      <c r="O420" s="55"/>
      <c r="P420" s="146">
        <f>O420*H420</f>
        <v>0</v>
      </c>
      <c r="Q420" s="146">
        <v>1.7000000000000001E-4</v>
      </c>
      <c r="R420" s="146">
        <f>Q420*H420</f>
        <v>5.9160000000000007E-4</v>
      </c>
      <c r="S420" s="146">
        <v>0</v>
      </c>
      <c r="T420" s="147">
        <f>S420*H420</f>
        <v>0</v>
      </c>
      <c r="U420" s="34"/>
      <c r="V420" s="34"/>
      <c r="W420" s="34"/>
      <c r="X420" s="34"/>
      <c r="Y420" s="34"/>
      <c r="Z420" s="34"/>
      <c r="AA420" s="34"/>
      <c r="AB420" s="34"/>
      <c r="AC420" s="34"/>
      <c r="AD420" s="34"/>
      <c r="AE420" s="34"/>
      <c r="AR420" s="148" t="s">
        <v>189</v>
      </c>
      <c r="AT420" s="148" t="s">
        <v>154</v>
      </c>
      <c r="AU420" s="148" t="s">
        <v>79</v>
      </c>
      <c r="AY420" s="19" t="s">
        <v>151</v>
      </c>
      <c r="BE420" s="149">
        <f>IF(N420="základní",J420,0)</f>
        <v>0</v>
      </c>
      <c r="BF420" s="149">
        <f>IF(N420="snížená",J420,0)</f>
        <v>0</v>
      </c>
      <c r="BG420" s="149">
        <f>IF(N420="zákl. přenesená",J420,0)</f>
        <v>0</v>
      </c>
      <c r="BH420" s="149">
        <f>IF(N420="sníž. přenesená",J420,0)</f>
        <v>0</v>
      </c>
      <c r="BI420" s="149">
        <f>IF(N420="nulová",J420,0)</f>
        <v>0</v>
      </c>
      <c r="BJ420" s="19" t="s">
        <v>77</v>
      </c>
      <c r="BK420" s="149">
        <f>ROUND(I420*H420,2)</f>
        <v>0</v>
      </c>
      <c r="BL420" s="19" t="s">
        <v>189</v>
      </c>
      <c r="BM420" s="148" t="s">
        <v>841</v>
      </c>
    </row>
    <row r="421" spans="1:65" s="2" customFormat="1">
      <c r="A421" s="34"/>
      <c r="B421" s="35"/>
      <c r="C421" s="34"/>
      <c r="D421" s="150" t="s">
        <v>159</v>
      </c>
      <c r="E421" s="34"/>
      <c r="F421" s="151" t="s">
        <v>842</v>
      </c>
      <c r="G421" s="34"/>
      <c r="H421" s="34"/>
      <c r="I421" s="152"/>
      <c r="J421" s="34"/>
      <c r="K421" s="34"/>
      <c r="L421" s="35"/>
      <c r="M421" s="153"/>
      <c r="N421" s="154"/>
      <c r="O421" s="55"/>
      <c r="P421" s="55"/>
      <c r="Q421" s="55"/>
      <c r="R421" s="55"/>
      <c r="S421" s="55"/>
      <c r="T421" s="56"/>
      <c r="U421" s="34"/>
      <c r="V421" s="34"/>
      <c r="W421" s="34"/>
      <c r="X421" s="34"/>
      <c r="Y421" s="34"/>
      <c r="Z421" s="34"/>
      <c r="AA421" s="34"/>
      <c r="AB421" s="34"/>
      <c r="AC421" s="34"/>
      <c r="AD421" s="34"/>
      <c r="AE421" s="34"/>
      <c r="AT421" s="19" t="s">
        <v>159</v>
      </c>
      <c r="AU421" s="19" t="s">
        <v>79</v>
      </c>
    </row>
    <row r="422" spans="1:65" s="12" customFormat="1" ht="25.9" customHeight="1">
      <c r="B422" s="123"/>
      <c r="D422" s="124" t="s">
        <v>68</v>
      </c>
      <c r="E422" s="125" t="s">
        <v>470</v>
      </c>
      <c r="F422" s="125" t="s">
        <v>843</v>
      </c>
      <c r="I422" s="126"/>
      <c r="J422" s="127">
        <f>BK422</f>
        <v>0</v>
      </c>
      <c r="L422" s="123"/>
      <c r="M422" s="128"/>
      <c r="N422" s="129"/>
      <c r="O422" s="129"/>
      <c r="P422" s="130">
        <f>P423</f>
        <v>0</v>
      </c>
      <c r="Q422" s="129"/>
      <c r="R422" s="130">
        <f>R423</f>
        <v>1.13475E-2</v>
      </c>
      <c r="S422" s="129"/>
      <c r="T422" s="131">
        <f>T423</f>
        <v>0</v>
      </c>
      <c r="AR422" s="124" t="s">
        <v>84</v>
      </c>
      <c r="AT422" s="132" t="s">
        <v>68</v>
      </c>
      <c r="AU422" s="132" t="s">
        <v>69</v>
      </c>
      <c r="AY422" s="124" t="s">
        <v>151</v>
      </c>
      <c r="BK422" s="133">
        <f>BK423</f>
        <v>0</v>
      </c>
    </row>
    <row r="423" spans="1:65" s="12" customFormat="1" ht="22.9" customHeight="1">
      <c r="B423" s="123"/>
      <c r="D423" s="124" t="s">
        <v>68</v>
      </c>
      <c r="E423" s="134" t="s">
        <v>844</v>
      </c>
      <c r="F423" s="134" t="s">
        <v>845</v>
      </c>
      <c r="I423" s="126"/>
      <c r="J423" s="135">
        <f>BK423</f>
        <v>0</v>
      </c>
      <c r="L423" s="123"/>
      <c r="M423" s="128"/>
      <c r="N423" s="129"/>
      <c r="O423" s="129"/>
      <c r="P423" s="130">
        <f>P424+SUM(P425:P428)+P435+P440+P446+P456</f>
        <v>0</v>
      </c>
      <c r="Q423" s="129"/>
      <c r="R423" s="130">
        <f>R424+SUM(R425:R428)+R435+R440+R446+R456</f>
        <v>1.13475E-2</v>
      </c>
      <c r="S423" s="129"/>
      <c r="T423" s="131">
        <f>T424+SUM(T425:T428)+T435+T440+T446+T456</f>
        <v>0</v>
      </c>
      <c r="AR423" s="124" t="s">
        <v>84</v>
      </c>
      <c r="AT423" s="132" t="s">
        <v>68</v>
      </c>
      <c r="AU423" s="132" t="s">
        <v>77</v>
      </c>
      <c r="AY423" s="124" t="s">
        <v>151</v>
      </c>
      <c r="BK423" s="133">
        <f>BK424+SUM(BK425:BK428)+BK435+BK440+BK446+BK456</f>
        <v>0</v>
      </c>
    </row>
    <row r="424" spans="1:65" s="2" customFormat="1" ht="44.25" customHeight="1">
      <c r="A424" s="34"/>
      <c r="B424" s="136"/>
      <c r="C424" s="137" t="s">
        <v>846</v>
      </c>
      <c r="D424" s="137" t="s">
        <v>154</v>
      </c>
      <c r="E424" s="138" t="s">
        <v>847</v>
      </c>
      <c r="F424" s="139" t="s">
        <v>848</v>
      </c>
      <c r="G424" s="140" t="s">
        <v>188</v>
      </c>
      <c r="H424" s="141">
        <v>1</v>
      </c>
      <c r="I424" s="142"/>
      <c r="J424" s="143">
        <f>ROUND(I424*H424,2)</f>
        <v>0</v>
      </c>
      <c r="K424" s="139"/>
      <c r="L424" s="35"/>
      <c r="M424" s="144" t="s">
        <v>3</v>
      </c>
      <c r="N424" s="145" t="s">
        <v>40</v>
      </c>
      <c r="O424" s="55"/>
      <c r="P424" s="146">
        <f>O424*H424</f>
        <v>0</v>
      </c>
      <c r="Q424" s="146">
        <v>0</v>
      </c>
      <c r="R424" s="146">
        <f>Q424*H424</f>
        <v>0</v>
      </c>
      <c r="S424" s="146">
        <v>0</v>
      </c>
      <c r="T424" s="147">
        <f>S424*H424</f>
        <v>0</v>
      </c>
      <c r="U424" s="34"/>
      <c r="V424" s="34"/>
      <c r="W424" s="34"/>
      <c r="X424" s="34"/>
      <c r="Y424" s="34"/>
      <c r="Z424" s="34"/>
      <c r="AA424" s="34"/>
      <c r="AB424" s="34"/>
      <c r="AC424" s="34"/>
      <c r="AD424" s="34"/>
      <c r="AE424" s="34"/>
      <c r="AR424" s="148" t="s">
        <v>189</v>
      </c>
      <c r="AT424" s="148" t="s">
        <v>154</v>
      </c>
      <c r="AU424" s="148" t="s">
        <v>79</v>
      </c>
      <c r="AY424" s="19" t="s">
        <v>151</v>
      </c>
      <c r="BE424" s="149">
        <f>IF(N424="základní",J424,0)</f>
        <v>0</v>
      </c>
      <c r="BF424" s="149">
        <f>IF(N424="snížená",J424,0)</f>
        <v>0</v>
      </c>
      <c r="BG424" s="149">
        <f>IF(N424="zákl. přenesená",J424,0)</f>
        <v>0</v>
      </c>
      <c r="BH424" s="149">
        <f>IF(N424="sníž. přenesená",J424,0)</f>
        <v>0</v>
      </c>
      <c r="BI424" s="149">
        <f>IF(N424="nulová",J424,0)</f>
        <v>0</v>
      </c>
      <c r="BJ424" s="19" t="s">
        <v>77</v>
      </c>
      <c r="BK424" s="149">
        <f>ROUND(I424*H424,2)</f>
        <v>0</v>
      </c>
      <c r="BL424" s="19" t="s">
        <v>189</v>
      </c>
      <c r="BM424" s="148" t="s">
        <v>849</v>
      </c>
    </row>
    <row r="425" spans="1:65" s="2" customFormat="1">
      <c r="A425" s="34"/>
      <c r="B425" s="35"/>
      <c r="C425" s="34"/>
      <c r="D425" s="150" t="s">
        <v>159</v>
      </c>
      <c r="E425" s="34"/>
      <c r="F425" s="151" t="s">
        <v>850</v>
      </c>
      <c r="G425" s="34"/>
      <c r="H425" s="34"/>
      <c r="I425" s="152"/>
      <c r="J425" s="34"/>
      <c r="K425" s="34"/>
      <c r="L425" s="35"/>
      <c r="M425" s="153"/>
      <c r="N425" s="154"/>
      <c r="O425" s="55"/>
      <c r="P425" s="55"/>
      <c r="Q425" s="55"/>
      <c r="R425" s="55"/>
      <c r="S425" s="55"/>
      <c r="T425" s="56"/>
      <c r="U425" s="34"/>
      <c r="V425" s="34"/>
      <c r="W425" s="34"/>
      <c r="X425" s="34"/>
      <c r="Y425" s="34"/>
      <c r="Z425" s="34"/>
      <c r="AA425" s="34"/>
      <c r="AB425" s="34"/>
      <c r="AC425" s="34"/>
      <c r="AD425" s="34"/>
      <c r="AE425" s="34"/>
      <c r="AT425" s="19" t="s">
        <v>159</v>
      </c>
      <c r="AU425" s="19" t="s">
        <v>79</v>
      </c>
    </row>
    <row r="426" spans="1:65" s="2" customFormat="1" ht="49.15" customHeight="1">
      <c r="A426" s="34"/>
      <c r="B426" s="136"/>
      <c r="C426" s="137" t="s">
        <v>851</v>
      </c>
      <c r="D426" s="137" t="s">
        <v>154</v>
      </c>
      <c r="E426" s="138" t="s">
        <v>852</v>
      </c>
      <c r="F426" s="139" t="s">
        <v>853</v>
      </c>
      <c r="G426" s="140" t="s">
        <v>302</v>
      </c>
      <c r="H426" s="141">
        <v>0.01</v>
      </c>
      <c r="I426" s="142"/>
      <c r="J426" s="143">
        <f>ROUND(I426*H426,2)</f>
        <v>0</v>
      </c>
      <c r="K426" s="139"/>
      <c r="L426" s="35"/>
      <c r="M426" s="144" t="s">
        <v>3</v>
      </c>
      <c r="N426" s="145" t="s">
        <v>40</v>
      </c>
      <c r="O426" s="55"/>
      <c r="P426" s="146">
        <f>O426*H426</f>
        <v>0</v>
      </c>
      <c r="Q426" s="146">
        <v>0</v>
      </c>
      <c r="R426" s="146">
        <f>Q426*H426</f>
        <v>0</v>
      </c>
      <c r="S426" s="146">
        <v>0</v>
      </c>
      <c r="T426" s="147">
        <f>S426*H426</f>
        <v>0</v>
      </c>
      <c r="U426" s="34"/>
      <c r="V426" s="34"/>
      <c r="W426" s="34"/>
      <c r="X426" s="34"/>
      <c r="Y426" s="34"/>
      <c r="Z426" s="34"/>
      <c r="AA426" s="34"/>
      <c r="AB426" s="34"/>
      <c r="AC426" s="34"/>
      <c r="AD426" s="34"/>
      <c r="AE426" s="34"/>
      <c r="AR426" s="148" t="s">
        <v>189</v>
      </c>
      <c r="AT426" s="148" t="s">
        <v>154</v>
      </c>
      <c r="AU426" s="148" t="s">
        <v>79</v>
      </c>
      <c r="AY426" s="19" t="s">
        <v>151</v>
      </c>
      <c r="BE426" s="149">
        <f>IF(N426="základní",J426,0)</f>
        <v>0</v>
      </c>
      <c r="BF426" s="149">
        <f>IF(N426="snížená",J426,0)</f>
        <v>0</v>
      </c>
      <c r="BG426" s="149">
        <f>IF(N426="zákl. přenesená",J426,0)</f>
        <v>0</v>
      </c>
      <c r="BH426" s="149">
        <f>IF(N426="sníž. přenesená",J426,0)</f>
        <v>0</v>
      </c>
      <c r="BI426" s="149">
        <f>IF(N426="nulová",J426,0)</f>
        <v>0</v>
      </c>
      <c r="BJ426" s="19" t="s">
        <v>77</v>
      </c>
      <c r="BK426" s="149">
        <f>ROUND(I426*H426,2)</f>
        <v>0</v>
      </c>
      <c r="BL426" s="19" t="s">
        <v>189</v>
      </c>
      <c r="BM426" s="148" t="s">
        <v>854</v>
      </c>
    </row>
    <row r="427" spans="1:65" s="2" customFormat="1">
      <c r="A427" s="34"/>
      <c r="B427" s="35"/>
      <c r="C427" s="34"/>
      <c r="D427" s="150" t="s">
        <v>159</v>
      </c>
      <c r="E427" s="34"/>
      <c r="F427" s="151" t="s">
        <v>855</v>
      </c>
      <c r="G427" s="34"/>
      <c r="H427" s="34"/>
      <c r="I427" s="152"/>
      <c r="J427" s="34"/>
      <c r="K427" s="34"/>
      <c r="L427" s="35"/>
      <c r="M427" s="153"/>
      <c r="N427" s="154"/>
      <c r="O427" s="55"/>
      <c r="P427" s="55"/>
      <c r="Q427" s="55"/>
      <c r="R427" s="55"/>
      <c r="S427" s="55"/>
      <c r="T427" s="56"/>
      <c r="U427" s="34"/>
      <c r="V427" s="34"/>
      <c r="W427" s="34"/>
      <c r="X427" s="34"/>
      <c r="Y427" s="34"/>
      <c r="Z427" s="34"/>
      <c r="AA427" s="34"/>
      <c r="AB427" s="34"/>
      <c r="AC427" s="34"/>
      <c r="AD427" s="34"/>
      <c r="AE427" s="34"/>
      <c r="AT427" s="19" t="s">
        <v>159</v>
      </c>
      <c r="AU427" s="19" t="s">
        <v>79</v>
      </c>
    </row>
    <row r="428" spans="1:65" s="12" customFormat="1" ht="20.85" customHeight="1">
      <c r="B428" s="123"/>
      <c r="D428" s="124" t="s">
        <v>68</v>
      </c>
      <c r="E428" s="134" t="s">
        <v>856</v>
      </c>
      <c r="F428" s="134" t="s">
        <v>857</v>
      </c>
      <c r="I428" s="126"/>
      <c r="J428" s="135">
        <f>BK428</f>
        <v>0</v>
      </c>
      <c r="L428" s="123"/>
      <c r="M428" s="128"/>
      <c r="N428" s="129"/>
      <c r="O428" s="129"/>
      <c r="P428" s="130">
        <f>SUM(P429:P434)</f>
        <v>0</v>
      </c>
      <c r="Q428" s="129"/>
      <c r="R428" s="130">
        <f>SUM(R429:R434)</f>
        <v>2.1000000000000001E-4</v>
      </c>
      <c r="S428" s="129"/>
      <c r="T428" s="131">
        <f>SUM(T429:T434)</f>
        <v>0</v>
      </c>
      <c r="AR428" s="124" t="s">
        <v>84</v>
      </c>
      <c r="AT428" s="132" t="s">
        <v>68</v>
      </c>
      <c r="AU428" s="132" t="s">
        <v>79</v>
      </c>
      <c r="AY428" s="124" t="s">
        <v>151</v>
      </c>
      <c r="BK428" s="133">
        <f>SUM(BK429:BK434)</f>
        <v>0</v>
      </c>
    </row>
    <row r="429" spans="1:65" s="2" customFormat="1" ht="55.5" customHeight="1">
      <c r="A429" s="34"/>
      <c r="B429" s="136"/>
      <c r="C429" s="137" t="s">
        <v>858</v>
      </c>
      <c r="D429" s="137" t="s">
        <v>154</v>
      </c>
      <c r="E429" s="138" t="s">
        <v>859</v>
      </c>
      <c r="F429" s="139" t="s">
        <v>860</v>
      </c>
      <c r="G429" s="140" t="s">
        <v>188</v>
      </c>
      <c r="H429" s="141">
        <v>1</v>
      </c>
      <c r="I429" s="142"/>
      <c r="J429" s="143">
        <f>ROUND(I429*H429,2)</f>
        <v>0</v>
      </c>
      <c r="K429" s="139"/>
      <c r="L429" s="35"/>
      <c r="M429" s="144" t="s">
        <v>3</v>
      </c>
      <c r="N429" s="145" t="s">
        <v>40</v>
      </c>
      <c r="O429" s="55"/>
      <c r="P429" s="146">
        <f>O429*H429</f>
        <v>0</v>
      </c>
      <c r="Q429" s="146">
        <v>0</v>
      </c>
      <c r="R429" s="146">
        <f>Q429*H429</f>
        <v>0</v>
      </c>
      <c r="S429" s="146">
        <v>0</v>
      </c>
      <c r="T429" s="147">
        <f>S429*H429</f>
        <v>0</v>
      </c>
      <c r="U429" s="34"/>
      <c r="V429" s="34"/>
      <c r="W429" s="34"/>
      <c r="X429" s="34"/>
      <c r="Y429" s="34"/>
      <c r="Z429" s="34"/>
      <c r="AA429" s="34"/>
      <c r="AB429" s="34"/>
      <c r="AC429" s="34"/>
      <c r="AD429" s="34"/>
      <c r="AE429" s="34"/>
      <c r="AR429" s="148" t="s">
        <v>189</v>
      </c>
      <c r="AT429" s="148" t="s">
        <v>154</v>
      </c>
      <c r="AU429" s="148" t="s">
        <v>84</v>
      </c>
      <c r="AY429" s="19" t="s">
        <v>151</v>
      </c>
      <c r="BE429" s="149">
        <f>IF(N429="základní",J429,0)</f>
        <v>0</v>
      </c>
      <c r="BF429" s="149">
        <f>IF(N429="snížená",J429,0)</f>
        <v>0</v>
      </c>
      <c r="BG429" s="149">
        <f>IF(N429="zákl. přenesená",J429,0)</f>
        <v>0</v>
      </c>
      <c r="BH429" s="149">
        <f>IF(N429="sníž. přenesená",J429,0)</f>
        <v>0</v>
      </c>
      <c r="BI429" s="149">
        <f>IF(N429="nulová",J429,0)</f>
        <v>0</v>
      </c>
      <c r="BJ429" s="19" t="s">
        <v>77</v>
      </c>
      <c r="BK429" s="149">
        <f>ROUND(I429*H429,2)</f>
        <v>0</v>
      </c>
      <c r="BL429" s="19" t="s">
        <v>189</v>
      </c>
      <c r="BM429" s="148" t="s">
        <v>861</v>
      </c>
    </row>
    <row r="430" spans="1:65" s="2" customFormat="1">
      <c r="A430" s="34"/>
      <c r="B430" s="35"/>
      <c r="C430" s="34"/>
      <c r="D430" s="150" t="s">
        <v>159</v>
      </c>
      <c r="E430" s="34"/>
      <c r="F430" s="151" t="s">
        <v>862</v>
      </c>
      <c r="G430" s="34"/>
      <c r="H430" s="34"/>
      <c r="I430" s="152"/>
      <c r="J430" s="34"/>
      <c r="K430" s="34"/>
      <c r="L430" s="35"/>
      <c r="M430" s="153"/>
      <c r="N430" s="154"/>
      <c r="O430" s="55"/>
      <c r="P430" s="55"/>
      <c r="Q430" s="55"/>
      <c r="R430" s="55"/>
      <c r="S430" s="55"/>
      <c r="T430" s="56"/>
      <c r="U430" s="34"/>
      <c r="V430" s="34"/>
      <c r="W430" s="34"/>
      <c r="X430" s="34"/>
      <c r="Y430" s="34"/>
      <c r="Z430" s="34"/>
      <c r="AA430" s="34"/>
      <c r="AB430" s="34"/>
      <c r="AC430" s="34"/>
      <c r="AD430" s="34"/>
      <c r="AE430" s="34"/>
      <c r="AT430" s="19" t="s">
        <v>159</v>
      </c>
      <c r="AU430" s="19" t="s">
        <v>84</v>
      </c>
    </row>
    <row r="431" spans="1:65" s="2" customFormat="1" ht="24.2" customHeight="1">
      <c r="A431" s="34"/>
      <c r="B431" s="136"/>
      <c r="C431" s="179" t="s">
        <v>863</v>
      </c>
      <c r="D431" s="179" t="s">
        <v>470</v>
      </c>
      <c r="E431" s="180" t="s">
        <v>864</v>
      </c>
      <c r="F431" s="181" t="s">
        <v>865</v>
      </c>
      <c r="G431" s="182" t="s">
        <v>188</v>
      </c>
      <c r="H431" s="183">
        <v>1</v>
      </c>
      <c r="I431" s="184"/>
      <c r="J431" s="185">
        <f>ROUND(I431*H431,2)</f>
        <v>0</v>
      </c>
      <c r="K431" s="181"/>
      <c r="L431" s="186"/>
      <c r="M431" s="187" t="s">
        <v>3</v>
      </c>
      <c r="N431" s="188" t="s">
        <v>40</v>
      </c>
      <c r="O431" s="55"/>
      <c r="P431" s="146">
        <f>O431*H431</f>
        <v>0</v>
      </c>
      <c r="Q431" s="146">
        <v>9.0000000000000006E-5</v>
      </c>
      <c r="R431" s="146">
        <f>Q431*H431</f>
        <v>9.0000000000000006E-5</v>
      </c>
      <c r="S431" s="146">
        <v>0</v>
      </c>
      <c r="T431" s="147">
        <f>S431*H431</f>
        <v>0</v>
      </c>
      <c r="U431" s="34"/>
      <c r="V431" s="34"/>
      <c r="W431" s="34"/>
      <c r="X431" s="34"/>
      <c r="Y431" s="34"/>
      <c r="Z431" s="34"/>
      <c r="AA431" s="34"/>
      <c r="AB431" s="34"/>
      <c r="AC431" s="34"/>
      <c r="AD431" s="34"/>
      <c r="AE431" s="34"/>
      <c r="AR431" s="148" t="s">
        <v>331</v>
      </c>
      <c r="AT431" s="148" t="s">
        <v>470</v>
      </c>
      <c r="AU431" s="148" t="s">
        <v>84</v>
      </c>
      <c r="AY431" s="19" t="s">
        <v>151</v>
      </c>
      <c r="BE431" s="149">
        <f>IF(N431="základní",J431,0)</f>
        <v>0</v>
      </c>
      <c r="BF431" s="149">
        <f>IF(N431="snížená",J431,0)</f>
        <v>0</v>
      </c>
      <c r="BG431" s="149">
        <f>IF(N431="zákl. přenesená",J431,0)</f>
        <v>0</v>
      </c>
      <c r="BH431" s="149">
        <f>IF(N431="sníž. přenesená",J431,0)</f>
        <v>0</v>
      </c>
      <c r="BI431" s="149">
        <f>IF(N431="nulová",J431,0)</f>
        <v>0</v>
      </c>
      <c r="BJ431" s="19" t="s">
        <v>77</v>
      </c>
      <c r="BK431" s="149">
        <f>ROUND(I431*H431,2)</f>
        <v>0</v>
      </c>
      <c r="BL431" s="19" t="s">
        <v>189</v>
      </c>
      <c r="BM431" s="148" t="s">
        <v>866</v>
      </c>
    </row>
    <row r="432" spans="1:65" s="2" customFormat="1" ht="21.75" customHeight="1">
      <c r="A432" s="34"/>
      <c r="B432" s="136"/>
      <c r="C432" s="137" t="s">
        <v>867</v>
      </c>
      <c r="D432" s="137" t="s">
        <v>154</v>
      </c>
      <c r="E432" s="138" t="s">
        <v>868</v>
      </c>
      <c r="F432" s="139" t="s">
        <v>869</v>
      </c>
      <c r="G432" s="140" t="s">
        <v>188</v>
      </c>
      <c r="H432" s="141">
        <v>3</v>
      </c>
      <c r="I432" s="142"/>
      <c r="J432" s="143">
        <f>ROUND(I432*H432,2)</f>
        <v>0</v>
      </c>
      <c r="K432" s="139"/>
      <c r="L432" s="35"/>
      <c r="M432" s="144" t="s">
        <v>3</v>
      </c>
      <c r="N432" s="145" t="s">
        <v>40</v>
      </c>
      <c r="O432" s="55"/>
      <c r="P432" s="146">
        <f>O432*H432</f>
        <v>0</v>
      </c>
      <c r="Q432" s="146">
        <v>0</v>
      </c>
      <c r="R432" s="146">
        <f>Q432*H432</f>
        <v>0</v>
      </c>
      <c r="S432" s="146">
        <v>0</v>
      </c>
      <c r="T432" s="147">
        <f>S432*H432</f>
        <v>0</v>
      </c>
      <c r="U432" s="34"/>
      <c r="V432" s="34"/>
      <c r="W432" s="34"/>
      <c r="X432" s="34"/>
      <c r="Y432" s="34"/>
      <c r="Z432" s="34"/>
      <c r="AA432" s="34"/>
      <c r="AB432" s="34"/>
      <c r="AC432" s="34"/>
      <c r="AD432" s="34"/>
      <c r="AE432" s="34"/>
      <c r="AR432" s="148" t="s">
        <v>189</v>
      </c>
      <c r="AT432" s="148" t="s">
        <v>154</v>
      </c>
      <c r="AU432" s="148" t="s">
        <v>84</v>
      </c>
      <c r="AY432" s="19" t="s">
        <v>151</v>
      </c>
      <c r="BE432" s="149">
        <f>IF(N432="základní",J432,0)</f>
        <v>0</v>
      </c>
      <c r="BF432" s="149">
        <f>IF(N432="snížená",J432,0)</f>
        <v>0</v>
      </c>
      <c r="BG432" s="149">
        <f>IF(N432="zákl. přenesená",J432,0)</f>
        <v>0</v>
      </c>
      <c r="BH432" s="149">
        <f>IF(N432="sníž. přenesená",J432,0)</f>
        <v>0</v>
      </c>
      <c r="BI432" s="149">
        <f>IF(N432="nulová",J432,0)</f>
        <v>0</v>
      </c>
      <c r="BJ432" s="19" t="s">
        <v>77</v>
      </c>
      <c r="BK432" s="149">
        <f>ROUND(I432*H432,2)</f>
        <v>0</v>
      </c>
      <c r="BL432" s="19" t="s">
        <v>189</v>
      </c>
      <c r="BM432" s="148" t="s">
        <v>870</v>
      </c>
    </row>
    <row r="433" spans="1:65" s="2" customFormat="1">
      <c r="A433" s="34"/>
      <c r="B433" s="35"/>
      <c r="C433" s="34"/>
      <c r="D433" s="150" t="s">
        <v>159</v>
      </c>
      <c r="E433" s="34"/>
      <c r="F433" s="151" t="s">
        <v>871</v>
      </c>
      <c r="G433" s="34"/>
      <c r="H433" s="34"/>
      <c r="I433" s="152"/>
      <c r="J433" s="34"/>
      <c r="K433" s="34"/>
      <c r="L433" s="35"/>
      <c r="M433" s="153"/>
      <c r="N433" s="154"/>
      <c r="O433" s="55"/>
      <c r="P433" s="55"/>
      <c r="Q433" s="55"/>
      <c r="R433" s="55"/>
      <c r="S433" s="55"/>
      <c r="T433" s="56"/>
      <c r="U433" s="34"/>
      <c r="V433" s="34"/>
      <c r="W433" s="34"/>
      <c r="X433" s="34"/>
      <c r="Y433" s="34"/>
      <c r="Z433" s="34"/>
      <c r="AA433" s="34"/>
      <c r="AB433" s="34"/>
      <c r="AC433" s="34"/>
      <c r="AD433" s="34"/>
      <c r="AE433" s="34"/>
      <c r="AT433" s="19" t="s">
        <v>159</v>
      </c>
      <c r="AU433" s="19" t="s">
        <v>84</v>
      </c>
    </row>
    <row r="434" spans="1:65" s="2" customFormat="1" ht="21.75" customHeight="1">
      <c r="A434" s="34"/>
      <c r="B434" s="136"/>
      <c r="C434" s="179" t="s">
        <v>872</v>
      </c>
      <c r="D434" s="179" t="s">
        <v>470</v>
      </c>
      <c r="E434" s="180" t="s">
        <v>873</v>
      </c>
      <c r="F434" s="181" t="s">
        <v>874</v>
      </c>
      <c r="G434" s="182" t="s">
        <v>188</v>
      </c>
      <c r="H434" s="183">
        <v>3</v>
      </c>
      <c r="I434" s="184"/>
      <c r="J434" s="185">
        <f>ROUND(I434*H434,2)</f>
        <v>0</v>
      </c>
      <c r="K434" s="181"/>
      <c r="L434" s="186"/>
      <c r="M434" s="187" t="s">
        <v>3</v>
      </c>
      <c r="N434" s="188" t="s">
        <v>40</v>
      </c>
      <c r="O434" s="55"/>
      <c r="P434" s="146">
        <f>O434*H434</f>
        <v>0</v>
      </c>
      <c r="Q434" s="146">
        <v>4.0000000000000003E-5</v>
      </c>
      <c r="R434" s="146">
        <f>Q434*H434</f>
        <v>1.2000000000000002E-4</v>
      </c>
      <c r="S434" s="146">
        <v>0</v>
      </c>
      <c r="T434" s="147">
        <f>S434*H434</f>
        <v>0</v>
      </c>
      <c r="U434" s="34"/>
      <c r="V434" s="34"/>
      <c r="W434" s="34"/>
      <c r="X434" s="34"/>
      <c r="Y434" s="34"/>
      <c r="Z434" s="34"/>
      <c r="AA434" s="34"/>
      <c r="AB434" s="34"/>
      <c r="AC434" s="34"/>
      <c r="AD434" s="34"/>
      <c r="AE434" s="34"/>
      <c r="AR434" s="148" t="s">
        <v>331</v>
      </c>
      <c r="AT434" s="148" t="s">
        <v>470</v>
      </c>
      <c r="AU434" s="148" t="s">
        <v>84</v>
      </c>
      <c r="AY434" s="19" t="s">
        <v>151</v>
      </c>
      <c r="BE434" s="149">
        <f>IF(N434="základní",J434,0)</f>
        <v>0</v>
      </c>
      <c r="BF434" s="149">
        <f>IF(N434="snížená",J434,0)</f>
        <v>0</v>
      </c>
      <c r="BG434" s="149">
        <f>IF(N434="zákl. přenesená",J434,0)</f>
        <v>0</v>
      </c>
      <c r="BH434" s="149">
        <f>IF(N434="sníž. přenesená",J434,0)</f>
        <v>0</v>
      </c>
      <c r="BI434" s="149">
        <f>IF(N434="nulová",J434,0)</f>
        <v>0</v>
      </c>
      <c r="BJ434" s="19" t="s">
        <v>77</v>
      </c>
      <c r="BK434" s="149">
        <f>ROUND(I434*H434,2)</f>
        <v>0</v>
      </c>
      <c r="BL434" s="19" t="s">
        <v>189</v>
      </c>
      <c r="BM434" s="148" t="s">
        <v>875</v>
      </c>
    </row>
    <row r="435" spans="1:65" s="12" customFormat="1" ht="20.85" customHeight="1">
      <c r="B435" s="123"/>
      <c r="D435" s="124" t="s">
        <v>68</v>
      </c>
      <c r="E435" s="134" t="s">
        <v>876</v>
      </c>
      <c r="F435" s="134" t="s">
        <v>877</v>
      </c>
      <c r="I435" s="126"/>
      <c r="J435" s="135">
        <f>BK435</f>
        <v>0</v>
      </c>
      <c r="L435" s="123"/>
      <c r="M435" s="128"/>
      <c r="N435" s="129"/>
      <c r="O435" s="129"/>
      <c r="P435" s="130">
        <f>SUM(P436:P439)</f>
        <v>0</v>
      </c>
      <c r="Q435" s="129"/>
      <c r="R435" s="130">
        <f>SUM(R436:R439)</f>
        <v>7.0000000000000007E-5</v>
      </c>
      <c r="S435" s="129"/>
      <c r="T435" s="131">
        <f>SUM(T436:T439)</f>
        <v>0</v>
      </c>
      <c r="AR435" s="124" t="s">
        <v>84</v>
      </c>
      <c r="AT435" s="132" t="s">
        <v>68</v>
      </c>
      <c r="AU435" s="132" t="s">
        <v>79</v>
      </c>
      <c r="AY435" s="124" t="s">
        <v>151</v>
      </c>
      <c r="BK435" s="133">
        <f>SUM(BK436:BK439)</f>
        <v>0</v>
      </c>
    </row>
    <row r="436" spans="1:65" s="2" customFormat="1" ht="24.2" customHeight="1">
      <c r="A436" s="34"/>
      <c r="B436" s="136"/>
      <c r="C436" s="137" t="s">
        <v>878</v>
      </c>
      <c r="D436" s="137" t="s">
        <v>154</v>
      </c>
      <c r="E436" s="138" t="s">
        <v>879</v>
      </c>
      <c r="F436" s="139" t="s">
        <v>880</v>
      </c>
      <c r="G436" s="140" t="s">
        <v>188</v>
      </c>
      <c r="H436" s="141">
        <v>1</v>
      </c>
      <c r="I436" s="142"/>
      <c r="J436" s="143">
        <f>ROUND(I436*H436,2)</f>
        <v>0</v>
      </c>
      <c r="K436" s="139"/>
      <c r="L436" s="35"/>
      <c r="M436" s="144" t="s">
        <v>3</v>
      </c>
      <c r="N436" s="145" t="s">
        <v>40</v>
      </c>
      <c r="O436" s="55"/>
      <c r="P436" s="146">
        <f>O436*H436</f>
        <v>0</v>
      </c>
      <c r="Q436" s="146">
        <v>0</v>
      </c>
      <c r="R436" s="146">
        <f>Q436*H436</f>
        <v>0</v>
      </c>
      <c r="S436" s="146">
        <v>0</v>
      </c>
      <c r="T436" s="147">
        <f>S436*H436</f>
        <v>0</v>
      </c>
      <c r="U436" s="34"/>
      <c r="V436" s="34"/>
      <c r="W436" s="34"/>
      <c r="X436" s="34"/>
      <c r="Y436" s="34"/>
      <c r="Z436" s="34"/>
      <c r="AA436" s="34"/>
      <c r="AB436" s="34"/>
      <c r="AC436" s="34"/>
      <c r="AD436" s="34"/>
      <c r="AE436" s="34"/>
      <c r="AR436" s="148" t="s">
        <v>189</v>
      </c>
      <c r="AT436" s="148" t="s">
        <v>154</v>
      </c>
      <c r="AU436" s="148" t="s">
        <v>84</v>
      </c>
      <c r="AY436" s="19" t="s">
        <v>151</v>
      </c>
      <c r="BE436" s="149">
        <f>IF(N436="základní",J436,0)</f>
        <v>0</v>
      </c>
      <c r="BF436" s="149">
        <f>IF(N436="snížená",J436,0)</f>
        <v>0</v>
      </c>
      <c r="BG436" s="149">
        <f>IF(N436="zákl. přenesená",J436,0)</f>
        <v>0</v>
      </c>
      <c r="BH436" s="149">
        <f>IF(N436="sníž. přenesená",J436,0)</f>
        <v>0</v>
      </c>
      <c r="BI436" s="149">
        <f>IF(N436="nulová",J436,0)</f>
        <v>0</v>
      </c>
      <c r="BJ436" s="19" t="s">
        <v>77</v>
      </c>
      <c r="BK436" s="149">
        <f>ROUND(I436*H436,2)</f>
        <v>0</v>
      </c>
      <c r="BL436" s="19" t="s">
        <v>189</v>
      </c>
      <c r="BM436" s="148" t="s">
        <v>881</v>
      </c>
    </row>
    <row r="437" spans="1:65" s="2" customFormat="1">
      <c r="A437" s="34"/>
      <c r="B437" s="35"/>
      <c r="C437" s="34"/>
      <c r="D437" s="150" t="s">
        <v>159</v>
      </c>
      <c r="E437" s="34"/>
      <c r="F437" s="151" t="s">
        <v>882</v>
      </c>
      <c r="G437" s="34"/>
      <c r="H437" s="34"/>
      <c r="I437" s="152"/>
      <c r="J437" s="34"/>
      <c r="K437" s="34"/>
      <c r="L437" s="35"/>
      <c r="M437" s="153"/>
      <c r="N437" s="154"/>
      <c r="O437" s="55"/>
      <c r="P437" s="55"/>
      <c r="Q437" s="55"/>
      <c r="R437" s="55"/>
      <c r="S437" s="55"/>
      <c r="T437" s="56"/>
      <c r="U437" s="34"/>
      <c r="V437" s="34"/>
      <c r="W437" s="34"/>
      <c r="X437" s="34"/>
      <c r="Y437" s="34"/>
      <c r="Z437" s="34"/>
      <c r="AA437" s="34"/>
      <c r="AB437" s="34"/>
      <c r="AC437" s="34"/>
      <c r="AD437" s="34"/>
      <c r="AE437" s="34"/>
      <c r="AT437" s="19" t="s">
        <v>159</v>
      </c>
      <c r="AU437" s="19" t="s">
        <v>84</v>
      </c>
    </row>
    <row r="438" spans="1:65" s="2" customFormat="1" ht="16.5" customHeight="1">
      <c r="A438" s="34"/>
      <c r="B438" s="136"/>
      <c r="C438" s="179" t="s">
        <v>883</v>
      </c>
      <c r="D438" s="179" t="s">
        <v>470</v>
      </c>
      <c r="E438" s="180" t="s">
        <v>884</v>
      </c>
      <c r="F438" s="181" t="s">
        <v>885</v>
      </c>
      <c r="G438" s="182" t="s">
        <v>188</v>
      </c>
      <c r="H438" s="183">
        <v>1</v>
      </c>
      <c r="I438" s="184"/>
      <c r="J438" s="185">
        <f>ROUND(I438*H438,2)</f>
        <v>0</v>
      </c>
      <c r="K438" s="181"/>
      <c r="L438" s="186"/>
      <c r="M438" s="187" t="s">
        <v>3</v>
      </c>
      <c r="N438" s="188" t="s">
        <v>40</v>
      </c>
      <c r="O438" s="55"/>
      <c r="P438" s="146">
        <f>O438*H438</f>
        <v>0</v>
      </c>
      <c r="Q438" s="146">
        <v>1.0000000000000001E-5</v>
      </c>
      <c r="R438" s="146">
        <f>Q438*H438</f>
        <v>1.0000000000000001E-5</v>
      </c>
      <c r="S438" s="146">
        <v>0</v>
      </c>
      <c r="T438" s="147">
        <f>S438*H438</f>
        <v>0</v>
      </c>
      <c r="U438" s="34"/>
      <c r="V438" s="34"/>
      <c r="W438" s="34"/>
      <c r="X438" s="34"/>
      <c r="Y438" s="34"/>
      <c r="Z438" s="34"/>
      <c r="AA438" s="34"/>
      <c r="AB438" s="34"/>
      <c r="AC438" s="34"/>
      <c r="AD438" s="34"/>
      <c r="AE438" s="34"/>
      <c r="AR438" s="148" t="s">
        <v>331</v>
      </c>
      <c r="AT438" s="148" t="s">
        <v>470</v>
      </c>
      <c r="AU438" s="148" t="s">
        <v>84</v>
      </c>
      <c r="AY438" s="19" t="s">
        <v>151</v>
      </c>
      <c r="BE438" s="149">
        <f>IF(N438="základní",J438,0)</f>
        <v>0</v>
      </c>
      <c r="BF438" s="149">
        <f>IF(N438="snížená",J438,0)</f>
        <v>0</v>
      </c>
      <c r="BG438" s="149">
        <f>IF(N438="zákl. přenesená",J438,0)</f>
        <v>0</v>
      </c>
      <c r="BH438" s="149">
        <f>IF(N438="sníž. přenesená",J438,0)</f>
        <v>0</v>
      </c>
      <c r="BI438" s="149">
        <f>IF(N438="nulová",J438,0)</f>
        <v>0</v>
      </c>
      <c r="BJ438" s="19" t="s">
        <v>77</v>
      </c>
      <c r="BK438" s="149">
        <f>ROUND(I438*H438,2)</f>
        <v>0</v>
      </c>
      <c r="BL438" s="19" t="s">
        <v>189</v>
      </c>
      <c r="BM438" s="148" t="s">
        <v>886</v>
      </c>
    </row>
    <row r="439" spans="1:65" s="2" customFormat="1" ht="24.2" customHeight="1">
      <c r="A439" s="34"/>
      <c r="B439" s="136"/>
      <c r="C439" s="179" t="s">
        <v>887</v>
      </c>
      <c r="D439" s="179" t="s">
        <v>470</v>
      </c>
      <c r="E439" s="180" t="s">
        <v>888</v>
      </c>
      <c r="F439" s="181" t="s">
        <v>889</v>
      </c>
      <c r="G439" s="182" t="s">
        <v>188</v>
      </c>
      <c r="H439" s="183">
        <v>1</v>
      </c>
      <c r="I439" s="184"/>
      <c r="J439" s="185">
        <f>ROUND(I439*H439,2)</f>
        <v>0</v>
      </c>
      <c r="K439" s="181"/>
      <c r="L439" s="186"/>
      <c r="M439" s="187" t="s">
        <v>3</v>
      </c>
      <c r="N439" s="188" t="s">
        <v>40</v>
      </c>
      <c r="O439" s="55"/>
      <c r="P439" s="146">
        <f>O439*H439</f>
        <v>0</v>
      </c>
      <c r="Q439" s="146">
        <v>6.0000000000000002E-5</v>
      </c>
      <c r="R439" s="146">
        <f>Q439*H439</f>
        <v>6.0000000000000002E-5</v>
      </c>
      <c r="S439" s="146">
        <v>0</v>
      </c>
      <c r="T439" s="147">
        <f>S439*H439</f>
        <v>0</v>
      </c>
      <c r="U439" s="34"/>
      <c r="V439" s="34"/>
      <c r="W439" s="34"/>
      <c r="X439" s="34"/>
      <c r="Y439" s="34"/>
      <c r="Z439" s="34"/>
      <c r="AA439" s="34"/>
      <c r="AB439" s="34"/>
      <c r="AC439" s="34"/>
      <c r="AD439" s="34"/>
      <c r="AE439" s="34"/>
      <c r="AR439" s="148" t="s">
        <v>331</v>
      </c>
      <c r="AT439" s="148" t="s">
        <v>470</v>
      </c>
      <c r="AU439" s="148" t="s">
        <v>84</v>
      </c>
      <c r="AY439" s="19" t="s">
        <v>151</v>
      </c>
      <c r="BE439" s="149">
        <f>IF(N439="základní",J439,0)</f>
        <v>0</v>
      </c>
      <c r="BF439" s="149">
        <f>IF(N439="snížená",J439,0)</f>
        <v>0</v>
      </c>
      <c r="BG439" s="149">
        <f>IF(N439="zákl. přenesená",J439,0)</f>
        <v>0</v>
      </c>
      <c r="BH439" s="149">
        <f>IF(N439="sníž. přenesená",J439,0)</f>
        <v>0</v>
      </c>
      <c r="BI439" s="149">
        <f>IF(N439="nulová",J439,0)</f>
        <v>0</v>
      </c>
      <c r="BJ439" s="19" t="s">
        <v>77</v>
      </c>
      <c r="BK439" s="149">
        <f>ROUND(I439*H439,2)</f>
        <v>0</v>
      </c>
      <c r="BL439" s="19" t="s">
        <v>189</v>
      </c>
      <c r="BM439" s="148" t="s">
        <v>890</v>
      </c>
    </row>
    <row r="440" spans="1:65" s="12" customFormat="1" ht="20.85" customHeight="1">
      <c r="B440" s="123"/>
      <c r="D440" s="124" t="s">
        <v>68</v>
      </c>
      <c r="E440" s="134" t="s">
        <v>891</v>
      </c>
      <c r="F440" s="134" t="s">
        <v>892</v>
      </c>
      <c r="I440" s="126"/>
      <c r="J440" s="135">
        <f>BK440</f>
        <v>0</v>
      </c>
      <c r="L440" s="123"/>
      <c r="M440" s="128"/>
      <c r="N440" s="129"/>
      <c r="O440" s="129"/>
      <c r="P440" s="130">
        <f>SUM(P441:P445)</f>
        <v>0</v>
      </c>
      <c r="Q440" s="129"/>
      <c r="R440" s="130">
        <f>SUM(R441:R445)</f>
        <v>2.4000000000000001E-4</v>
      </c>
      <c r="S440" s="129"/>
      <c r="T440" s="131">
        <f>SUM(T441:T445)</f>
        <v>0</v>
      </c>
      <c r="AR440" s="124" t="s">
        <v>84</v>
      </c>
      <c r="AT440" s="132" t="s">
        <v>68</v>
      </c>
      <c r="AU440" s="132" t="s">
        <v>79</v>
      </c>
      <c r="AY440" s="124" t="s">
        <v>151</v>
      </c>
      <c r="BK440" s="133">
        <f>SUM(BK441:BK445)</f>
        <v>0</v>
      </c>
    </row>
    <row r="441" spans="1:65" s="2" customFormat="1" ht="24.2" customHeight="1">
      <c r="A441" s="34"/>
      <c r="B441" s="136"/>
      <c r="C441" s="137" t="s">
        <v>893</v>
      </c>
      <c r="D441" s="137" t="s">
        <v>154</v>
      </c>
      <c r="E441" s="138" t="s">
        <v>894</v>
      </c>
      <c r="F441" s="139" t="s">
        <v>895</v>
      </c>
      <c r="G441" s="140" t="s">
        <v>188</v>
      </c>
      <c r="H441" s="141">
        <v>3</v>
      </c>
      <c r="I441" s="142"/>
      <c r="J441" s="143">
        <f>ROUND(I441*H441,2)</f>
        <v>0</v>
      </c>
      <c r="K441" s="139"/>
      <c r="L441" s="35"/>
      <c r="M441" s="144" t="s">
        <v>3</v>
      </c>
      <c r="N441" s="145" t="s">
        <v>40</v>
      </c>
      <c r="O441" s="55"/>
      <c r="P441" s="146">
        <f>O441*H441</f>
        <v>0</v>
      </c>
      <c r="Q441" s="146">
        <v>0</v>
      </c>
      <c r="R441" s="146">
        <f>Q441*H441</f>
        <v>0</v>
      </c>
      <c r="S441" s="146">
        <v>0</v>
      </c>
      <c r="T441" s="147">
        <f>S441*H441</f>
        <v>0</v>
      </c>
      <c r="U441" s="34"/>
      <c r="V441" s="34"/>
      <c r="W441" s="34"/>
      <c r="X441" s="34"/>
      <c r="Y441" s="34"/>
      <c r="Z441" s="34"/>
      <c r="AA441" s="34"/>
      <c r="AB441" s="34"/>
      <c r="AC441" s="34"/>
      <c r="AD441" s="34"/>
      <c r="AE441" s="34"/>
      <c r="AR441" s="148" t="s">
        <v>189</v>
      </c>
      <c r="AT441" s="148" t="s">
        <v>154</v>
      </c>
      <c r="AU441" s="148" t="s">
        <v>84</v>
      </c>
      <c r="AY441" s="19" t="s">
        <v>151</v>
      </c>
      <c r="BE441" s="149">
        <f>IF(N441="základní",J441,0)</f>
        <v>0</v>
      </c>
      <c r="BF441" s="149">
        <f>IF(N441="snížená",J441,0)</f>
        <v>0</v>
      </c>
      <c r="BG441" s="149">
        <f>IF(N441="zákl. přenesená",J441,0)</f>
        <v>0</v>
      </c>
      <c r="BH441" s="149">
        <f>IF(N441="sníž. přenesená",J441,0)</f>
        <v>0</v>
      </c>
      <c r="BI441" s="149">
        <f>IF(N441="nulová",J441,0)</f>
        <v>0</v>
      </c>
      <c r="BJ441" s="19" t="s">
        <v>77</v>
      </c>
      <c r="BK441" s="149">
        <f>ROUND(I441*H441,2)</f>
        <v>0</v>
      </c>
      <c r="BL441" s="19" t="s">
        <v>189</v>
      </c>
      <c r="BM441" s="148" t="s">
        <v>896</v>
      </c>
    </row>
    <row r="442" spans="1:65" s="2" customFormat="1">
      <c r="A442" s="34"/>
      <c r="B442" s="35"/>
      <c r="C442" s="34"/>
      <c r="D442" s="150" t="s">
        <v>159</v>
      </c>
      <c r="E442" s="34"/>
      <c r="F442" s="151" t="s">
        <v>897</v>
      </c>
      <c r="G442" s="34"/>
      <c r="H442" s="34"/>
      <c r="I442" s="152"/>
      <c r="J442" s="34"/>
      <c r="K442" s="34"/>
      <c r="L442" s="35"/>
      <c r="M442" s="153"/>
      <c r="N442" s="154"/>
      <c r="O442" s="55"/>
      <c r="P442" s="55"/>
      <c r="Q442" s="55"/>
      <c r="R442" s="55"/>
      <c r="S442" s="55"/>
      <c r="T442" s="56"/>
      <c r="U442" s="34"/>
      <c r="V442" s="34"/>
      <c r="W442" s="34"/>
      <c r="X442" s="34"/>
      <c r="Y442" s="34"/>
      <c r="Z442" s="34"/>
      <c r="AA442" s="34"/>
      <c r="AB442" s="34"/>
      <c r="AC442" s="34"/>
      <c r="AD442" s="34"/>
      <c r="AE442" s="34"/>
      <c r="AT442" s="19" t="s">
        <v>159</v>
      </c>
      <c r="AU442" s="19" t="s">
        <v>84</v>
      </c>
    </row>
    <row r="443" spans="1:65" s="2" customFormat="1" ht="24.2" customHeight="1">
      <c r="A443" s="34"/>
      <c r="B443" s="136"/>
      <c r="C443" s="179" t="s">
        <v>898</v>
      </c>
      <c r="D443" s="179" t="s">
        <v>470</v>
      </c>
      <c r="E443" s="180" t="s">
        <v>899</v>
      </c>
      <c r="F443" s="181" t="s">
        <v>900</v>
      </c>
      <c r="G443" s="182" t="s">
        <v>188</v>
      </c>
      <c r="H443" s="183">
        <v>3</v>
      </c>
      <c r="I443" s="184"/>
      <c r="J443" s="185">
        <f>ROUND(I443*H443,2)</f>
        <v>0</v>
      </c>
      <c r="K443" s="181"/>
      <c r="L443" s="186"/>
      <c r="M443" s="187" t="s">
        <v>3</v>
      </c>
      <c r="N443" s="188" t="s">
        <v>40</v>
      </c>
      <c r="O443" s="55"/>
      <c r="P443" s="146">
        <f>O443*H443</f>
        <v>0</v>
      </c>
      <c r="Q443" s="146">
        <v>4.0000000000000003E-5</v>
      </c>
      <c r="R443" s="146">
        <f>Q443*H443</f>
        <v>1.2000000000000002E-4</v>
      </c>
      <c r="S443" s="146">
        <v>0</v>
      </c>
      <c r="T443" s="147">
        <f>S443*H443</f>
        <v>0</v>
      </c>
      <c r="U443" s="34"/>
      <c r="V443" s="34"/>
      <c r="W443" s="34"/>
      <c r="X443" s="34"/>
      <c r="Y443" s="34"/>
      <c r="Z443" s="34"/>
      <c r="AA443" s="34"/>
      <c r="AB443" s="34"/>
      <c r="AC443" s="34"/>
      <c r="AD443" s="34"/>
      <c r="AE443" s="34"/>
      <c r="AR443" s="148" t="s">
        <v>331</v>
      </c>
      <c r="AT443" s="148" t="s">
        <v>470</v>
      </c>
      <c r="AU443" s="148" t="s">
        <v>84</v>
      </c>
      <c r="AY443" s="19" t="s">
        <v>151</v>
      </c>
      <c r="BE443" s="149">
        <f>IF(N443="základní",J443,0)</f>
        <v>0</v>
      </c>
      <c r="BF443" s="149">
        <f>IF(N443="snížená",J443,0)</f>
        <v>0</v>
      </c>
      <c r="BG443" s="149">
        <f>IF(N443="zákl. přenesená",J443,0)</f>
        <v>0</v>
      </c>
      <c r="BH443" s="149">
        <f>IF(N443="sníž. přenesená",J443,0)</f>
        <v>0</v>
      </c>
      <c r="BI443" s="149">
        <f>IF(N443="nulová",J443,0)</f>
        <v>0</v>
      </c>
      <c r="BJ443" s="19" t="s">
        <v>77</v>
      </c>
      <c r="BK443" s="149">
        <f>ROUND(I443*H443,2)</f>
        <v>0</v>
      </c>
      <c r="BL443" s="19" t="s">
        <v>189</v>
      </c>
      <c r="BM443" s="148" t="s">
        <v>901</v>
      </c>
    </row>
    <row r="444" spans="1:65" s="2" customFormat="1" ht="16.5" customHeight="1">
      <c r="A444" s="34"/>
      <c r="B444" s="136"/>
      <c r="C444" s="179" t="s">
        <v>902</v>
      </c>
      <c r="D444" s="179" t="s">
        <v>470</v>
      </c>
      <c r="E444" s="180" t="s">
        <v>903</v>
      </c>
      <c r="F444" s="181" t="s">
        <v>904</v>
      </c>
      <c r="G444" s="182" t="s">
        <v>188</v>
      </c>
      <c r="H444" s="183">
        <v>3</v>
      </c>
      <c r="I444" s="184"/>
      <c r="J444" s="185">
        <f>ROUND(I444*H444,2)</f>
        <v>0</v>
      </c>
      <c r="K444" s="181"/>
      <c r="L444" s="186"/>
      <c r="M444" s="187" t="s">
        <v>3</v>
      </c>
      <c r="N444" s="188" t="s">
        <v>40</v>
      </c>
      <c r="O444" s="55"/>
      <c r="P444" s="146">
        <f>O444*H444</f>
        <v>0</v>
      </c>
      <c r="Q444" s="146">
        <v>3.0000000000000001E-5</v>
      </c>
      <c r="R444" s="146">
        <f>Q444*H444</f>
        <v>9.0000000000000006E-5</v>
      </c>
      <c r="S444" s="146">
        <v>0</v>
      </c>
      <c r="T444" s="147">
        <f>S444*H444</f>
        <v>0</v>
      </c>
      <c r="U444" s="34"/>
      <c r="V444" s="34"/>
      <c r="W444" s="34"/>
      <c r="X444" s="34"/>
      <c r="Y444" s="34"/>
      <c r="Z444" s="34"/>
      <c r="AA444" s="34"/>
      <c r="AB444" s="34"/>
      <c r="AC444" s="34"/>
      <c r="AD444" s="34"/>
      <c r="AE444" s="34"/>
      <c r="AR444" s="148" t="s">
        <v>331</v>
      </c>
      <c r="AT444" s="148" t="s">
        <v>470</v>
      </c>
      <c r="AU444" s="148" t="s">
        <v>84</v>
      </c>
      <c r="AY444" s="19" t="s">
        <v>151</v>
      </c>
      <c r="BE444" s="149">
        <f>IF(N444="základní",J444,0)</f>
        <v>0</v>
      </c>
      <c r="BF444" s="149">
        <f>IF(N444="snížená",J444,0)</f>
        <v>0</v>
      </c>
      <c r="BG444" s="149">
        <f>IF(N444="zákl. přenesená",J444,0)</f>
        <v>0</v>
      </c>
      <c r="BH444" s="149">
        <f>IF(N444="sníž. přenesená",J444,0)</f>
        <v>0</v>
      </c>
      <c r="BI444" s="149">
        <f>IF(N444="nulová",J444,0)</f>
        <v>0</v>
      </c>
      <c r="BJ444" s="19" t="s">
        <v>77</v>
      </c>
      <c r="BK444" s="149">
        <f>ROUND(I444*H444,2)</f>
        <v>0</v>
      </c>
      <c r="BL444" s="19" t="s">
        <v>189</v>
      </c>
      <c r="BM444" s="148" t="s">
        <v>905</v>
      </c>
    </row>
    <row r="445" spans="1:65" s="2" customFormat="1" ht="16.5" customHeight="1">
      <c r="A445" s="34"/>
      <c r="B445" s="136"/>
      <c r="C445" s="179" t="s">
        <v>906</v>
      </c>
      <c r="D445" s="179" t="s">
        <v>470</v>
      </c>
      <c r="E445" s="180" t="s">
        <v>907</v>
      </c>
      <c r="F445" s="181" t="s">
        <v>885</v>
      </c>
      <c r="G445" s="182" t="s">
        <v>188</v>
      </c>
      <c r="H445" s="183">
        <v>3</v>
      </c>
      <c r="I445" s="184"/>
      <c r="J445" s="185">
        <f>ROUND(I445*H445,2)</f>
        <v>0</v>
      </c>
      <c r="K445" s="181"/>
      <c r="L445" s="186"/>
      <c r="M445" s="187" t="s">
        <v>3</v>
      </c>
      <c r="N445" s="188" t="s">
        <v>40</v>
      </c>
      <c r="O445" s="55"/>
      <c r="P445" s="146">
        <f>O445*H445</f>
        <v>0</v>
      </c>
      <c r="Q445" s="146">
        <v>1.0000000000000001E-5</v>
      </c>
      <c r="R445" s="146">
        <f>Q445*H445</f>
        <v>3.0000000000000004E-5</v>
      </c>
      <c r="S445" s="146">
        <v>0</v>
      </c>
      <c r="T445" s="147">
        <f>S445*H445</f>
        <v>0</v>
      </c>
      <c r="U445" s="34"/>
      <c r="V445" s="34"/>
      <c r="W445" s="34"/>
      <c r="X445" s="34"/>
      <c r="Y445" s="34"/>
      <c r="Z445" s="34"/>
      <c r="AA445" s="34"/>
      <c r="AB445" s="34"/>
      <c r="AC445" s="34"/>
      <c r="AD445" s="34"/>
      <c r="AE445" s="34"/>
      <c r="AR445" s="148" t="s">
        <v>331</v>
      </c>
      <c r="AT445" s="148" t="s">
        <v>470</v>
      </c>
      <c r="AU445" s="148" t="s">
        <v>84</v>
      </c>
      <c r="AY445" s="19" t="s">
        <v>151</v>
      </c>
      <c r="BE445" s="149">
        <f>IF(N445="základní",J445,0)</f>
        <v>0</v>
      </c>
      <c r="BF445" s="149">
        <f>IF(N445="snížená",J445,0)</f>
        <v>0</v>
      </c>
      <c r="BG445" s="149">
        <f>IF(N445="zákl. přenesená",J445,0)</f>
        <v>0</v>
      </c>
      <c r="BH445" s="149">
        <f>IF(N445="sníž. přenesená",J445,0)</f>
        <v>0</v>
      </c>
      <c r="BI445" s="149">
        <f>IF(N445="nulová",J445,0)</f>
        <v>0</v>
      </c>
      <c r="BJ445" s="19" t="s">
        <v>77</v>
      </c>
      <c r="BK445" s="149">
        <f>ROUND(I445*H445,2)</f>
        <v>0</v>
      </c>
      <c r="BL445" s="19" t="s">
        <v>189</v>
      </c>
      <c r="BM445" s="148" t="s">
        <v>908</v>
      </c>
    </row>
    <row r="446" spans="1:65" s="12" customFormat="1" ht="20.85" customHeight="1">
      <c r="B446" s="123"/>
      <c r="D446" s="124" t="s">
        <v>68</v>
      </c>
      <c r="E446" s="134" t="s">
        <v>909</v>
      </c>
      <c r="F446" s="134" t="s">
        <v>910</v>
      </c>
      <c r="I446" s="126"/>
      <c r="J446" s="135">
        <f>BK446</f>
        <v>0</v>
      </c>
      <c r="L446" s="123"/>
      <c r="M446" s="128"/>
      <c r="N446" s="129"/>
      <c r="O446" s="129"/>
      <c r="P446" s="130">
        <f>SUM(P447:P455)</f>
        <v>0</v>
      </c>
      <c r="Q446" s="129"/>
      <c r="R446" s="130">
        <f>SUM(R447:R455)</f>
        <v>2.3575000000000002E-3</v>
      </c>
      <c r="S446" s="129"/>
      <c r="T446" s="131">
        <f>SUM(T447:T455)</f>
        <v>0</v>
      </c>
      <c r="AR446" s="124" t="s">
        <v>84</v>
      </c>
      <c r="AT446" s="132" t="s">
        <v>68</v>
      </c>
      <c r="AU446" s="132" t="s">
        <v>79</v>
      </c>
      <c r="AY446" s="124" t="s">
        <v>151</v>
      </c>
      <c r="BK446" s="133">
        <f>SUM(BK447:BK455)</f>
        <v>0</v>
      </c>
    </row>
    <row r="447" spans="1:65" s="2" customFormat="1" ht="37.9" customHeight="1">
      <c r="A447" s="34"/>
      <c r="B447" s="136"/>
      <c r="C447" s="137" t="s">
        <v>911</v>
      </c>
      <c r="D447" s="137" t="s">
        <v>154</v>
      </c>
      <c r="E447" s="138" t="s">
        <v>912</v>
      </c>
      <c r="F447" s="139" t="s">
        <v>913</v>
      </c>
      <c r="G447" s="140" t="s">
        <v>180</v>
      </c>
      <c r="H447" s="141">
        <v>10</v>
      </c>
      <c r="I447" s="142"/>
      <c r="J447" s="143">
        <f>ROUND(I447*H447,2)</f>
        <v>0</v>
      </c>
      <c r="K447" s="139"/>
      <c r="L447" s="35"/>
      <c r="M447" s="144" t="s">
        <v>3</v>
      </c>
      <c r="N447" s="145" t="s">
        <v>40</v>
      </c>
      <c r="O447" s="55"/>
      <c r="P447" s="146">
        <f>O447*H447</f>
        <v>0</v>
      </c>
      <c r="Q447" s="146">
        <v>0</v>
      </c>
      <c r="R447" s="146">
        <f>Q447*H447</f>
        <v>0</v>
      </c>
      <c r="S447" s="146">
        <v>0</v>
      </c>
      <c r="T447" s="147">
        <f>S447*H447</f>
        <v>0</v>
      </c>
      <c r="U447" s="34"/>
      <c r="V447" s="34"/>
      <c r="W447" s="34"/>
      <c r="X447" s="34"/>
      <c r="Y447" s="34"/>
      <c r="Z447" s="34"/>
      <c r="AA447" s="34"/>
      <c r="AB447" s="34"/>
      <c r="AC447" s="34"/>
      <c r="AD447" s="34"/>
      <c r="AE447" s="34"/>
      <c r="AR447" s="148" t="s">
        <v>189</v>
      </c>
      <c r="AT447" s="148" t="s">
        <v>154</v>
      </c>
      <c r="AU447" s="148" t="s">
        <v>84</v>
      </c>
      <c r="AY447" s="19" t="s">
        <v>151</v>
      </c>
      <c r="BE447" s="149">
        <f>IF(N447="základní",J447,0)</f>
        <v>0</v>
      </c>
      <c r="BF447" s="149">
        <f>IF(N447="snížená",J447,0)</f>
        <v>0</v>
      </c>
      <c r="BG447" s="149">
        <f>IF(N447="zákl. přenesená",J447,0)</f>
        <v>0</v>
      </c>
      <c r="BH447" s="149">
        <f>IF(N447="sníž. přenesená",J447,0)</f>
        <v>0</v>
      </c>
      <c r="BI447" s="149">
        <f>IF(N447="nulová",J447,0)</f>
        <v>0</v>
      </c>
      <c r="BJ447" s="19" t="s">
        <v>77</v>
      </c>
      <c r="BK447" s="149">
        <f>ROUND(I447*H447,2)</f>
        <v>0</v>
      </c>
      <c r="BL447" s="19" t="s">
        <v>189</v>
      </c>
      <c r="BM447" s="148" t="s">
        <v>914</v>
      </c>
    </row>
    <row r="448" spans="1:65" s="2" customFormat="1">
      <c r="A448" s="34"/>
      <c r="B448" s="35"/>
      <c r="C448" s="34"/>
      <c r="D448" s="150" t="s">
        <v>159</v>
      </c>
      <c r="E448" s="34"/>
      <c r="F448" s="151" t="s">
        <v>915</v>
      </c>
      <c r="G448" s="34"/>
      <c r="H448" s="34"/>
      <c r="I448" s="152"/>
      <c r="J448" s="34"/>
      <c r="K448" s="34"/>
      <c r="L448" s="35"/>
      <c r="M448" s="153"/>
      <c r="N448" s="154"/>
      <c r="O448" s="55"/>
      <c r="P448" s="55"/>
      <c r="Q448" s="55"/>
      <c r="R448" s="55"/>
      <c r="S448" s="55"/>
      <c r="T448" s="56"/>
      <c r="U448" s="34"/>
      <c r="V448" s="34"/>
      <c r="W448" s="34"/>
      <c r="X448" s="34"/>
      <c r="Y448" s="34"/>
      <c r="Z448" s="34"/>
      <c r="AA448" s="34"/>
      <c r="AB448" s="34"/>
      <c r="AC448" s="34"/>
      <c r="AD448" s="34"/>
      <c r="AE448" s="34"/>
      <c r="AT448" s="19" t="s">
        <v>159</v>
      </c>
      <c r="AU448" s="19" t="s">
        <v>84</v>
      </c>
    </row>
    <row r="449" spans="1:65" s="2" customFormat="1" ht="24.2" customHeight="1">
      <c r="A449" s="34"/>
      <c r="B449" s="136"/>
      <c r="C449" s="179" t="s">
        <v>916</v>
      </c>
      <c r="D449" s="179" t="s">
        <v>470</v>
      </c>
      <c r="E449" s="180" t="s">
        <v>917</v>
      </c>
      <c r="F449" s="181" t="s">
        <v>918</v>
      </c>
      <c r="G449" s="182" t="s">
        <v>180</v>
      </c>
      <c r="H449" s="183">
        <v>11.5</v>
      </c>
      <c r="I449" s="184"/>
      <c r="J449" s="185">
        <f>ROUND(I449*H449,2)</f>
        <v>0</v>
      </c>
      <c r="K449" s="181"/>
      <c r="L449" s="186"/>
      <c r="M449" s="187" t="s">
        <v>3</v>
      </c>
      <c r="N449" s="188" t="s">
        <v>40</v>
      </c>
      <c r="O449" s="55"/>
      <c r="P449" s="146">
        <f>O449*H449</f>
        <v>0</v>
      </c>
      <c r="Q449" s="146">
        <v>1.2E-4</v>
      </c>
      <c r="R449" s="146">
        <f>Q449*H449</f>
        <v>1.3799999999999999E-3</v>
      </c>
      <c r="S449" s="146">
        <v>0</v>
      </c>
      <c r="T449" s="147">
        <f>S449*H449</f>
        <v>0</v>
      </c>
      <c r="U449" s="34"/>
      <c r="V449" s="34"/>
      <c r="W449" s="34"/>
      <c r="X449" s="34"/>
      <c r="Y449" s="34"/>
      <c r="Z449" s="34"/>
      <c r="AA449" s="34"/>
      <c r="AB449" s="34"/>
      <c r="AC449" s="34"/>
      <c r="AD449" s="34"/>
      <c r="AE449" s="34"/>
      <c r="AR449" s="148" t="s">
        <v>331</v>
      </c>
      <c r="AT449" s="148" t="s">
        <v>470</v>
      </c>
      <c r="AU449" s="148" t="s">
        <v>84</v>
      </c>
      <c r="AY449" s="19" t="s">
        <v>151</v>
      </c>
      <c r="BE449" s="149">
        <f>IF(N449="základní",J449,0)</f>
        <v>0</v>
      </c>
      <c r="BF449" s="149">
        <f>IF(N449="snížená",J449,0)</f>
        <v>0</v>
      </c>
      <c r="BG449" s="149">
        <f>IF(N449="zákl. přenesená",J449,0)</f>
        <v>0</v>
      </c>
      <c r="BH449" s="149">
        <f>IF(N449="sníž. přenesená",J449,0)</f>
        <v>0</v>
      </c>
      <c r="BI449" s="149">
        <f>IF(N449="nulová",J449,0)</f>
        <v>0</v>
      </c>
      <c r="BJ449" s="19" t="s">
        <v>77</v>
      </c>
      <c r="BK449" s="149">
        <f>ROUND(I449*H449,2)</f>
        <v>0</v>
      </c>
      <c r="BL449" s="19" t="s">
        <v>189</v>
      </c>
      <c r="BM449" s="148" t="s">
        <v>919</v>
      </c>
    </row>
    <row r="450" spans="1:65" s="13" customFormat="1">
      <c r="B450" s="155"/>
      <c r="D450" s="156" t="s">
        <v>161</v>
      </c>
      <c r="F450" s="158" t="s">
        <v>920</v>
      </c>
      <c r="H450" s="159">
        <v>11.5</v>
      </c>
      <c r="I450" s="160"/>
      <c r="L450" s="155"/>
      <c r="M450" s="161"/>
      <c r="N450" s="162"/>
      <c r="O450" s="162"/>
      <c r="P450" s="162"/>
      <c r="Q450" s="162"/>
      <c r="R450" s="162"/>
      <c r="S450" s="162"/>
      <c r="T450" s="163"/>
      <c r="AT450" s="157" t="s">
        <v>161</v>
      </c>
      <c r="AU450" s="157" t="s">
        <v>84</v>
      </c>
      <c r="AV450" s="13" t="s">
        <v>79</v>
      </c>
      <c r="AW450" s="13" t="s">
        <v>4</v>
      </c>
      <c r="AX450" s="13" t="s">
        <v>77</v>
      </c>
      <c r="AY450" s="157" t="s">
        <v>151</v>
      </c>
    </row>
    <row r="451" spans="1:65" s="2" customFormat="1" ht="37.9" customHeight="1">
      <c r="A451" s="34"/>
      <c r="B451" s="136"/>
      <c r="C451" s="137" t="s">
        <v>921</v>
      </c>
      <c r="D451" s="137" t="s">
        <v>154</v>
      </c>
      <c r="E451" s="138" t="s">
        <v>922</v>
      </c>
      <c r="F451" s="139" t="s">
        <v>923</v>
      </c>
      <c r="G451" s="140" t="s">
        <v>180</v>
      </c>
      <c r="H451" s="141">
        <v>5</v>
      </c>
      <c r="I451" s="142"/>
      <c r="J451" s="143">
        <f>ROUND(I451*H451,2)</f>
        <v>0</v>
      </c>
      <c r="K451" s="139"/>
      <c r="L451" s="35"/>
      <c r="M451" s="144" t="s">
        <v>3</v>
      </c>
      <c r="N451" s="145" t="s">
        <v>40</v>
      </c>
      <c r="O451" s="55"/>
      <c r="P451" s="146">
        <f>O451*H451</f>
        <v>0</v>
      </c>
      <c r="Q451" s="146">
        <v>0</v>
      </c>
      <c r="R451" s="146">
        <f>Q451*H451</f>
        <v>0</v>
      </c>
      <c r="S451" s="146">
        <v>0</v>
      </c>
      <c r="T451" s="147">
        <f>S451*H451</f>
        <v>0</v>
      </c>
      <c r="U451" s="34"/>
      <c r="V451" s="34"/>
      <c r="W451" s="34"/>
      <c r="X451" s="34"/>
      <c r="Y451" s="34"/>
      <c r="Z451" s="34"/>
      <c r="AA451" s="34"/>
      <c r="AB451" s="34"/>
      <c r="AC451" s="34"/>
      <c r="AD451" s="34"/>
      <c r="AE451" s="34"/>
      <c r="AR451" s="148" t="s">
        <v>189</v>
      </c>
      <c r="AT451" s="148" t="s">
        <v>154</v>
      </c>
      <c r="AU451" s="148" t="s">
        <v>84</v>
      </c>
      <c r="AY451" s="19" t="s">
        <v>151</v>
      </c>
      <c r="BE451" s="149">
        <f>IF(N451="základní",J451,0)</f>
        <v>0</v>
      </c>
      <c r="BF451" s="149">
        <f>IF(N451="snížená",J451,0)</f>
        <v>0</v>
      </c>
      <c r="BG451" s="149">
        <f>IF(N451="zákl. přenesená",J451,0)</f>
        <v>0</v>
      </c>
      <c r="BH451" s="149">
        <f>IF(N451="sníž. přenesená",J451,0)</f>
        <v>0</v>
      </c>
      <c r="BI451" s="149">
        <f>IF(N451="nulová",J451,0)</f>
        <v>0</v>
      </c>
      <c r="BJ451" s="19" t="s">
        <v>77</v>
      </c>
      <c r="BK451" s="149">
        <f>ROUND(I451*H451,2)</f>
        <v>0</v>
      </c>
      <c r="BL451" s="19" t="s">
        <v>189</v>
      </c>
      <c r="BM451" s="148" t="s">
        <v>924</v>
      </c>
    </row>
    <row r="452" spans="1:65" s="2" customFormat="1">
      <c r="A452" s="34"/>
      <c r="B452" s="35"/>
      <c r="C452" s="34"/>
      <c r="D452" s="150" t="s">
        <v>159</v>
      </c>
      <c r="E452" s="34"/>
      <c r="F452" s="151" t="s">
        <v>925</v>
      </c>
      <c r="G452" s="34"/>
      <c r="H452" s="34"/>
      <c r="I452" s="152"/>
      <c r="J452" s="34"/>
      <c r="K452" s="34"/>
      <c r="L452" s="35"/>
      <c r="M452" s="153"/>
      <c r="N452" s="154"/>
      <c r="O452" s="55"/>
      <c r="P452" s="55"/>
      <c r="Q452" s="55"/>
      <c r="R452" s="55"/>
      <c r="S452" s="55"/>
      <c r="T452" s="56"/>
      <c r="U452" s="34"/>
      <c r="V452" s="34"/>
      <c r="W452" s="34"/>
      <c r="X452" s="34"/>
      <c r="Y452" s="34"/>
      <c r="Z452" s="34"/>
      <c r="AA452" s="34"/>
      <c r="AB452" s="34"/>
      <c r="AC452" s="34"/>
      <c r="AD452" s="34"/>
      <c r="AE452" s="34"/>
      <c r="AT452" s="19" t="s">
        <v>159</v>
      </c>
      <c r="AU452" s="19" t="s">
        <v>84</v>
      </c>
    </row>
    <row r="453" spans="1:65" s="2" customFormat="1" ht="24.2" customHeight="1">
      <c r="A453" s="34"/>
      <c r="B453" s="136"/>
      <c r="C453" s="179" t="s">
        <v>926</v>
      </c>
      <c r="D453" s="179" t="s">
        <v>470</v>
      </c>
      <c r="E453" s="180" t="s">
        <v>927</v>
      </c>
      <c r="F453" s="181" t="s">
        <v>928</v>
      </c>
      <c r="G453" s="182" t="s">
        <v>180</v>
      </c>
      <c r="H453" s="183">
        <v>5.75</v>
      </c>
      <c r="I453" s="184"/>
      <c r="J453" s="185">
        <f>ROUND(I453*H453,2)</f>
        <v>0</v>
      </c>
      <c r="K453" s="181"/>
      <c r="L453" s="186"/>
      <c r="M453" s="187" t="s">
        <v>3</v>
      </c>
      <c r="N453" s="188" t="s">
        <v>40</v>
      </c>
      <c r="O453" s="55"/>
      <c r="P453" s="146">
        <f>O453*H453</f>
        <v>0</v>
      </c>
      <c r="Q453" s="146">
        <v>1.7000000000000001E-4</v>
      </c>
      <c r="R453" s="146">
        <f>Q453*H453</f>
        <v>9.7750000000000007E-4</v>
      </c>
      <c r="S453" s="146">
        <v>0</v>
      </c>
      <c r="T453" s="147">
        <f>S453*H453</f>
        <v>0</v>
      </c>
      <c r="U453" s="34"/>
      <c r="V453" s="34"/>
      <c r="W453" s="34"/>
      <c r="X453" s="34"/>
      <c r="Y453" s="34"/>
      <c r="Z453" s="34"/>
      <c r="AA453" s="34"/>
      <c r="AB453" s="34"/>
      <c r="AC453" s="34"/>
      <c r="AD453" s="34"/>
      <c r="AE453" s="34"/>
      <c r="AR453" s="148" t="s">
        <v>331</v>
      </c>
      <c r="AT453" s="148" t="s">
        <v>470</v>
      </c>
      <c r="AU453" s="148" t="s">
        <v>84</v>
      </c>
      <c r="AY453" s="19" t="s">
        <v>151</v>
      </c>
      <c r="BE453" s="149">
        <f>IF(N453="základní",J453,0)</f>
        <v>0</v>
      </c>
      <c r="BF453" s="149">
        <f>IF(N453="snížená",J453,0)</f>
        <v>0</v>
      </c>
      <c r="BG453" s="149">
        <f>IF(N453="zákl. přenesená",J453,0)</f>
        <v>0</v>
      </c>
      <c r="BH453" s="149">
        <f>IF(N453="sníž. přenesená",J453,0)</f>
        <v>0</v>
      </c>
      <c r="BI453" s="149">
        <f>IF(N453="nulová",J453,0)</f>
        <v>0</v>
      </c>
      <c r="BJ453" s="19" t="s">
        <v>77</v>
      </c>
      <c r="BK453" s="149">
        <f>ROUND(I453*H453,2)</f>
        <v>0</v>
      </c>
      <c r="BL453" s="19" t="s">
        <v>189</v>
      </c>
      <c r="BM453" s="148" t="s">
        <v>929</v>
      </c>
    </row>
    <row r="454" spans="1:65" s="13" customFormat="1">
      <c r="B454" s="155"/>
      <c r="D454" s="156" t="s">
        <v>161</v>
      </c>
      <c r="F454" s="158" t="s">
        <v>930</v>
      </c>
      <c r="H454" s="159">
        <v>5.75</v>
      </c>
      <c r="I454" s="160"/>
      <c r="L454" s="155"/>
      <c r="M454" s="161"/>
      <c r="N454" s="162"/>
      <c r="O454" s="162"/>
      <c r="P454" s="162"/>
      <c r="Q454" s="162"/>
      <c r="R454" s="162"/>
      <c r="S454" s="162"/>
      <c r="T454" s="163"/>
      <c r="AT454" s="157" t="s">
        <v>161</v>
      </c>
      <c r="AU454" s="157" t="s">
        <v>84</v>
      </c>
      <c r="AV454" s="13" t="s">
        <v>79</v>
      </c>
      <c r="AW454" s="13" t="s">
        <v>4</v>
      </c>
      <c r="AX454" s="13" t="s">
        <v>77</v>
      </c>
      <c r="AY454" s="157" t="s">
        <v>151</v>
      </c>
    </row>
    <row r="455" spans="1:65" s="2" customFormat="1" ht="16.5" customHeight="1">
      <c r="A455" s="34"/>
      <c r="B455" s="136"/>
      <c r="C455" s="137" t="s">
        <v>931</v>
      </c>
      <c r="D455" s="137" t="s">
        <v>154</v>
      </c>
      <c r="E455" s="138" t="s">
        <v>932</v>
      </c>
      <c r="F455" s="139" t="s">
        <v>933</v>
      </c>
      <c r="G455" s="140" t="s">
        <v>544</v>
      </c>
      <c r="H455" s="141">
        <v>1</v>
      </c>
      <c r="I455" s="142"/>
      <c r="J455" s="143">
        <f>ROUND(I455*H455,2)</f>
        <v>0</v>
      </c>
      <c r="K455" s="139" t="s">
        <v>403</v>
      </c>
      <c r="L455" s="35"/>
      <c r="M455" s="144" t="s">
        <v>3</v>
      </c>
      <c r="N455" s="145" t="s">
        <v>40</v>
      </c>
      <c r="O455" s="55"/>
      <c r="P455" s="146">
        <f>O455*H455</f>
        <v>0</v>
      </c>
      <c r="Q455" s="146">
        <v>0</v>
      </c>
      <c r="R455" s="146">
        <f>Q455*H455</f>
        <v>0</v>
      </c>
      <c r="S455" s="146">
        <v>0</v>
      </c>
      <c r="T455" s="147">
        <f>S455*H455</f>
        <v>0</v>
      </c>
      <c r="U455" s="34"/>
      <c r="V455" s="34"/>
      <c r="W455" s="34"/>
      <c r="X455" s="34"/>
      <c r="Y455" s="34"/>
      <c r="Z455" s="34"/>
      <c r="AA455" s="34"/>
      <c r="AB455" s="34"/>
      <c r="AC455" s="34"/>
      <c r="AD455" s="34"/>
      <c r="AE455" s="34"/>
      <c r="AR455" s="148" t="s">
        <v>189</v>
      </c>
      <c r="AT455" s="148" t="s">
        <v>154</v>
      </c>
      <c r="AU455" s="148" t="s">
        <v>84</v>
      </c>
      <c r="AY455" s="19" t="s">
        <v>151</v>
      </c>
      <c r="BE455" s="149">
        <f>IF(N455="základní",J455,0)</f>
        <v>0</v>
      </c>
      <c r="BF455" s="149">
        <f>IF(N455="snížená",J455,0)</f>
        <v>0</v>
      </c>
      <c r="BG455" s="149">
        <f>IF(N455="zákl. přenesená",J455,0)</f>
        <v>0</v>
      </c>
      <c r="BH455" s="149">
        <f>IF(N455="sníž. přenesená",J455,0)</f>
        <v>0</v>
      </c>
      <c r="BI455" s="149">
        <f>IF(N455="nulová",J455,0)</f>
        <v>0</v>
      </c>
      <c r="BJ455" s="19" t="s">
        <v>77</v>
      </c>
      <c r="BK455" s="149">
        <f>ROUND(I455*H455,2)</f>
        <v>0</v>
      </c>
      <c r="BL455" s="19" t="s">
        <v>189</v>
      </c>
      <c r="BM455" s="148" t="s">
        <v>934</v>
      </c>
    </row>
    <row r="456" spans="1:65" s="12" customFormat="1" ht="20.85" customHeight="1">
      <c r="B456" s="123"/>
      <c r="D456" s="124" t="s">
        <v>68</v>
      </c>
      <c r="E456" s="134" t="s">
        <v>935</v>
      </c>
      <c r="F456" s="134" t="s">
        <v>936</v>
      </c>
      <c r="I456" s="126"/>
      <c r="J456" s="135">
        <f>BK456</f>
        <v>0</v>
      </c>
      <c r="L456" s="123"/>
      <c r="M456" s="128"/>
      <c r="N456" s="129"/>
      <c r="O456" s="129"/>
      <c r="P456" s="130">
        <f>SUM(P457:P466)</f>
        <v>0</v>
      </c>
      <c r="Q456" s="129"/>
      <c r="R456" s="130">
        <f>SUM(R457:R466)</f>
        <v>8.4700000000000001E-3</v>
      </c>
      <c r="S456" s="129"/>
      <c r="T456" s="131">
        <f>SUM(T457:T466)</f>
        <v>0</v>
      </c>
      <c r="AR456" s="124" t="s">
        <v>84</v>
      </c>
      <c r="AT456" s="132" t="s">
        <v>68</v>
      </c>
      <c r="AU456" s="132" t="s">
        <v>79</v>
      </c>
      <c r="AY456" s="124" t="s">
        <v>151</v>
      </c>
      <c r="BK456" s="133">
        <f>SUM(BK457:BK466)</f>
        <v>0</v>
      </c>
    </row>
    <row r="457" spans="1:65" s="2" customFormat="1" ht="33" customHeight="1">
      <c r="A457" s="34"/>
      <c r="B457" s="136"/>
      <c r="C457" s="137" t="s">
        <v>937</v>
      </c>
      <c r="D457" s="137" t="s">
        <v>154</v>
      </c>
      <c r="E457" s="138" t="s">
        <v>938</v>
      </c>
      <c r="F457" s="139" t="s">
        <v>939</v>
      </c>
      <c r="G457" s="140" t="s">
        <v>188</v>
      </c>
      <c r="H457" s="141">
        <v>1</v>
      </c>
      <c r="I457" s="142"/>
      <c r="J457" s="143">
        <f>ROUND(I457*H457,2)</f>
        <v>0</v>
      </c>
      <c r="K457" s="139"/>
      <c r="L457" s="35"/>
      <c r="M457" s="144" t="s">
        <v>3</v>
      </c>
      <c r="N457" s="145" t="s">
        <v>40</v>
      </c>
      <c r="O457" s="55"/>
      <c r="P457" s="146">
        <f>O457*H457</f>
        <v>0</v>
      </c>
      <c r="Q457" s="146">
        <v>0</v>
      </c>
      <c r="R457" s="146">
        <f>Q457*H457</f>
        <v>0</v>
      </c>
      <c r="S457" s="146">
        <v>0</v>
      </c>
      <c r="T457" s="147">
        <f>S457*H457</f>
        <v>0</v>
      </c>
      <c r="U457" s="34"/>
      <c r="V457" s="34"/>
      <c r="W457" s="34"/>
      <c r="X457" s="34"/>
      <c r="Y457" s="34"/>
      <c r="Z457" s="34"/>
      <c r="AA457" s="34"/>
      <c r="AB457" s="34"/>
      <c r="AC457" s="34"/>
      <c r="AD457" s="34"/>
      <c r="AE457" s="34"/>
      <c r="AR457" s="148" t="s">
        <v>189</v>
      </c>
      <c r="AT457" s="148" t="s">
        <v>154</v>
      </c>
      <c r="AU457" s="148" t="s">
        <v>84</v>
      </c>
      <c r="AY457" s="19" t="s">
        <v>151</v>
      </c>
      <c r="BE457" s="149">
        <f>IF(N457="základní",J457,0)</f>
        <v>0</v>
      </c>
      <c r="BF457" s="149">
        <f>IF(N457="snížená",J457,0)</f>
        <v>0</v>
      </c>
      <c r="BG457" s="149">
        <f>IF(N457="zákl. přenesená",J457,0)</f>
        <v>0</v>
      </c>
      <c r="BH457" s="149">
        <f>IF(N457="sníž. přenesená",J457,0)</f>
        <v>0</v>
      </c>
      <c r="BI457" s="149">
        <f>IF(N457="nulová",J457,0)</f>
        <v>0</v>
      </c>
      <c r="BJ457" s="19" t="s">
        <v>77</v>
      </c>
      <c r="BK457" s="149">
        <f>ROUND(I457*H457,2)</f>
        <v>0</v>
      </c>
      <c r="BL457" s="19" t="s">
        <v>189</v>
      </c>
      <c r="BM457" s="148" t="s">
        <v>940</v>
      </c>
    </row>
    <row r="458" spans="1:65" s="2" customFormat="1">
      <c r="A458" s="34"/>
      <c r="B458" s="35"/>
      <c r="C458" s="34"/>
      <c r="D458" s="150" t="s">
        <v>159</v>
      </c>
      <c r="E458" s="34"/>
      <c r="F458" s="151" t="s">
        <v>941</v>
      </c>
      <c r="G458" s="34"/>
      <c r="H458" s="34"/>
      <c r="I458" s="152"/>
      <c r="J458" s="34"/>
      <c r="K458" s="34"/>
      <c r="L458" s="35"/>
      <c r="M458" s="153"/>
      <c r="N458" s="154"/>
      <c r="O458" s="55"/>
      <c r="P458" s="55"/>
      <c r="Q458" s="55"/>
      <c r="R458" s="55"/>
      <c r="S458" s="55"/>
      <c r="T458" s="56"/>
      <c r="U458" s="34"/>
      <c r="V458" s="34"/>
      <c r="W458" s="34"/>
      <c r="X458" s="34"/>
      <c r="Y458" s="34"/>
      <c r="Z458" s="34"/>
      <c r="AA458" s="34"/>
      <c r="AB458" s="34"/>
      <c r="AC458" s="34"/>
      <c r="AD458" s="34"/>
      <c r="AE458" s="34"/>
      <c r="AT458" s="19" t="s">
        <v>159</v>
      </c>
      <c r="AU458" s="19" t="s">
        <v>84</v>
      </c>
    </row>
    <row r="459" spans="1:65" s="2" customFormat="1" ht="24.2" customHeight="1">
      <c r="A459" s="34"/>
      <c r="B459" s="136"/>
      <c r="C459" s="179" t="s">
        <v>942</v>
      </c>
      <c r="D459" s="179" t="s">
        <v>470</v>
      </c>
      <c r="E459" s="180" t="s">
        <v>943</v>
      </c>
      <c r="F459" s="181" t="s">
        <v>944</v>
      </c>
      <c r="G459" s="182" t="s">
        <v>188</v>
      </c>
      <c r="H459" s="183">
        <v>1</v>
      </c>
      <c r="I459" s="184"/>
      <c r="J459" s="185">
        <f>ROUND(I459*H459,2)</f>
        <v>0</v>
      </c>
      <c r="K459" s="181"/>
      <c r="L459" s="186"/>
      <c r="M459" s="187" t="s">
        <v>3</v>
      </c>
      <c r="N459" s="188" t="s">
        <v>40</v>
      </c>
      <c r="O459" s="55"/>
      <c r="P459" s="146">
        <f>O459*H459</f>
        <v>0</v>
      </c>
      <c r="Q459" s="146">
        <v>2.0000000000000002E-5</v>
      </c>
      <c r="R459" s="146">
        <f>Q459*H459</f>
        <v>2.0000000000000002E-5</v>
      </c>
      <c r="S459" s="146">
        <v>0</v>
      </c>
      <c r="T459" s="147">
        <f>S459*H459</f>
        <v>0</v>
      </c>
      <c r="U459" s="34"/>
      <c r="V459" s="34"/>
      <c r="W459" s="34"/>
      <c r="X459" s="34"/>
      <c r="Y459" s="34"/>
      <c r="Z459" s="34"/>
      <c r="AA459" s="34"/>
      <c r="AB459" s="34"/>
      <c r="AC459" s="34"/>
      <c r="AD459" s="34"/>
      <c r="AE459" s="34"/>
      <c r="AR459" s="148" t="s">
        <v>331</v>
      </c>
      <c r="AT459" s="148" t="s">
        <v>470</v>
      </c>
      <c r="AU459" s="148" t="s">
        <v>84</v>
      </c>
      <c r="AY459" s="19" t="s">
        <v>151</v>
      </c>
      <c r="BE459" s="149">
        <f>IF(N459="základní",J459,0)</f>
        <v>0</v>
      </c>
      <c r="BF459" s="149">
        <f>IF(N459="snížená",J459,0)</f>
        <v>0</v>
      </c>
      <c r="BG459" s="149">
        <f>IF(N459="zákl. přenesená",J459,0)</f>
        <v>0</v>
      </c>
      <c r="BH459" s="149">
        <f>IF(N459="sníž. přenesená",J459,0)</f>
        <v>0</v>
      </c>
      <c r="BI459" s="149">
        <f>IF(N459="nulová",J459,0)</f>
        <v>0</v>
      </c>
      <c r="BJ459" s="19" t="s">
        <v>77</v>
      </c>
      <c r="BK459" s="149">
        <f>ROUND(I459*H459,2)</f>
        <v>0</v>
      </c>
      <c r="BL459" s="19" t="s">
        <v>189</v>
      </c>
      <c r="BM459" s="148" t="s">
        <v>945</v>
      </c>
    </row>
    <row r="460" spans="1:65" s="2" customFormat="1" ht="16.5" customHeight="1">
      <c r="A460" s="34"/>
      <c r="B460" s="136"/>
      <c r="C460" s="179" t="s">
        <v>946</v>
      </c>
      <c r="D460" s="179" t="s">
        <v>470</v>
      </c>
      <c r="E460" s="180" t="s">
        <v>947</v>
      </c>
      <c r="F460" s="181" t="s">
        <v>948</v>
      </c>
      <c r="G460" s="182" t="s">
        <v>188</v>
      </c>
      <c r="H460" s="183">
        <v>1</v>
      </c>
      <c r="I460" s="184"/>
      <c r="J460" s="185">
        <f>ROUND(I460*H460,2)</f>
        <v>0</v>
      </c>
      <c r="K460" s="181"/>
      <c r="L460" s="186"/>
      <c r="M460" s="187" t="s">
        <v>3</v>
      </c>
      <c r="N460" s="188" t="s">
        <v>40</v>
      </c>
      <c r="O460" s="55"/>
      <c r="P460" s="146">
        <f>O460*H460</f>
        <v>0</v>
      </c>
      <c r="Q460" s="146">
        <v>5.0000000000000002E-5</v>
      </c>
      <c r="R460" s="146">
        <f>Q460*H460</f>
        <v>5.0000000000000002E-5</v>
      </c>
      <c r="S460" s="146">
        <v>0</v>
      </c>
      <c r="T460" s="147">
        <f>S460*H460</f>
        <v>0</v>
      </c>
      <c r="U460" s="34"/>
      <c r="V460" s="34"/>
      <c r="W460" s="34"/>
      <c r="X460" s="34"/>
      <c r="Y460" s="34"/>
      <c r="Z460" s="34"/>
      <c r="AA460" s="34"/>
      <c r="AB460" s="34"/>
      <c r="AC460" s="34"/>
      <c r="AD460" s="34"/>
      <c r="AE460" s="34"/>
      <c r="AR460" s="148" t="s">
        <v>331</v>
      </c>
      <c r="AT460" s="148" t="s">
        <v>470</v>
      </c>
      <c r="AU460" s="148" t="s">
        <v>84</v>
      </c>
      <c r="AY460" s="19" t="s">
        <v>151</v>
      </c>
      <c r="BE460" s="149">
        <f>IF(N460="základní",J460,0)</f>
        <v>0</v>
      </c>
      <c r="BF460" s="149">
        <f>IF(N460="snížená",J460,0)</f>
        <v>0</v>
      </c>
      <c r="BG460" s="149">
        <f>IF(N460="zákl. přenesená",J460,0)</f>
        <v>0</v>
      </c>
      <c r="BH460" s="149">
        <f>IF(N460="sníž. přenesená",J460,0)</f>
        <v>0</v>
      </c>
      <c r="BI460" s="149">
        <f>IF(N460="nulová",J460,0)</f>
        <v>0</v>
      </c>
      <c r="BJ460" s="19" t="s">
        <v>77</v>
      </c>
      <c r="BK460" s="149">
        <f>ROUND(I460*H460,2)</f>
        <v>0</v>
      </c>
      <c r="BL460" s="19" t="s">
        <v>189</v>
      </c>
      <c r="BM460" s="148" t="s">
        <v>949</v>
      </c>
    </row>
    <row r="461" spans="1:65" s="2" customFormat="1" ht="49.15" customHeight="1">
      <c r="A461" s="34"/>
      <c r="B461" s="136"/>
      <c r="C461" s="137" t="s">
        <v>950</v>
      </c>
      <c r="D461" s="137" t="s">
        <v>154</v>
      </c>
      <c r="E461" s="138" t="s">
        <v>951</v>
      </c>
      <c r="F461" s="139" t="s">
        <v>952</v>
      </c>
      <c r="G461" s="140" t="s">
        <v>188</v>
      </c>
      <c r="H461" s="141">
        <v>1</v>
      </c>
      <c r="I461" s="142"/>
      <c r="J461" s="143">
        <f>ROUND(I461*H461,2)</f>
        <v>0</v>
      </c>
      <c r="K461" s="139"/>
      <c r="L461" s="35"/>
      <c r="M461" s="144" t="s">
        <v>3</v>
      </c>
      <c r="N461" s="145" t="s">
        <v>40</v>
      </c>
      <c r="O461" s="55"/>
      <c r="P461" s="146">
        <f>O461*H461</f>
        <v>0</v>
      </c>
      <c r="Q461" s="146">
        <v>0</v>
      </c>
      <c r="R461" s="146">
        <f>Q461*H461</f>
        <v>0</v>
      </c>
      <c r="S461" s="146">
        <v>0</v>
      </c>
      <c r="T461" s="147">
        <f>S461*H461</f>
        <v>0</v>
      </c>
      <c r="U461" s="34"/>
      <c r="V461" s="34"/>
      <c r="W461" s="34"/>
      <c r="X461" s="34"/>
      <c r="Y461" s="34"/>
      <c r="Z461" s="34"/>
      <c r="AA461" s="34"/>
      <c r="AB461" s="34"/>
      <c r="AC461" s="34"/>
      <c r="AD461" s="34"/>
      <c r="AE461" s="34"/>
      <c r="AR461" s="148" t="s">
        <v>189</v>
      </c>
      <c r="AT461" s="148" t="s">
        <v>154</v>
      </c>
      <c r="AU461" s="148" t="s">
        <v>84</v>
      </c>
      <c r="AY461" s="19" t="s">
        <v>151</v>
      </c>
      <c r="BE461" s="149">
        <f>IF(N461="základní",J461,0)</f>
        <v>0</v>
      </c>
      <c r="BF461" s="149">
        <f>IF(N461="snížená",J461,0)</f>
        <v>0</v>
      </c>
      <c r="BG461" s="149">
        <f>IF(N461="zákl. přenesená",J461,0)</f>
        <v>0</v>
      </c>
      <c r="BH461" s="149">
        <f>IF(N461="sníž. přenesená",J461,0)</f>
        <v>0</v>
      </c>
      <c r="BI461" s="149">
        <f>IF(N461="nulová",J461,0)</f>
        <v>0</v>
      </c>
      <c r="BJ461" s="19" t="s">
        <v>77</v>
      </c>
      <c r="BK461" s="149">
        <f>ROUND(I461*H461,2)</f>
        <v>0</v>
      </c>
      <c r="BL461" s="19" t="s">
        <v>189</v>
      </c>
      <c r="BM461" s="148" t="s">
        <v>953</v>
      </c>
    </row>
    <row r="462" spans="1:65" s="2" customFormat="1">
      <c r="A462" s="34"/>
      <c r="B462" s="35"/>
      <c r="C462" s="34"/>
      <c r="D462" s="150" t="s">
        <v>159</v>
      </c>
      <c r="E462" s="34"/>
      <c r="F462" s="151" t="s">
        <v>954</v>
      </c>
      <c r="G462" s="34"/>
      <c r="H462" s="34"/>
      <c r="I462" s="152"/>
      <c r="J462" s="34"/>
      <c r="K462" s="34"/>
      <c r="L462" s="35"/>
      <c r="M462" s="153"/>
      <c r="N462" s="154"/>
      <c r="O462" s="55"/>
      <c r="P462" s="55"/>
      <c r="Q462" s="55"/>
      <c r="R462" s="55"/>
      <c r="S462" s="55"/>
      <c r="T462" s="56"/>
      <c r="U462" s="34"/>
      <c r="V462" s="34"/>
      <c r="W462" s="34"/>
      <c r="X462" s="34"/>
      <c r="Y462" s="34"/>
      <c r="Z462" s="34"/>
      <c r="AA462" s="34"/>
      <c r="AB462" s="34"/>
      <c r="AC462" s="34"/>
      <c r="AD462" s="34"/>
      <c r="AE462" s="34"/>
      <c r="AT462" s="19" t="s">
        <v>159</v>
      </c>
      <c r="AU462" s="19" t="s">
        <v>84</v>
      </c>
    </row>
    <row r="463" spans="1:65" s="2" customFormat="1" ht="33" customHeight="1">
      <c r="A463" s="34"/>
      <c r="B463" s="136"/>
      <c r="C463" s="179" t="s">
        <v>955</v>
      </c>
      <c r="D463" s="179" t="s">
        <v>470</v>
      </c>
      <c r="E463" s="180" t="s">
        <v>956</v>
      </c>
      <c r="F463" s="181" t="s">
        <v>957</v>
      </c>
      <c r="G463" s="182" t="s">
        <v>188</v>
      </c>
      <c r="H463" s="183">
        <v>1</v>
      </c>
      <c r="I463" s="184"/>
      <c r="J463" s="185">
        <f>ROUND(I463*H463,2)</f>
        <v>0</v>
      </c>
      <c r="K463" s="181"/>
      <c r="L463" s="186"/>
      <c r="M463" s="187" t="s">
        <v>3</v>
      </c>
      <c r="N463" s="188" t="s">
        <v>40</v>
      </c>
      <c r="O463" s="55"/>
      <c r="P463" s="146">
        <f>O463*H463</f>
        <v>0</v>
      </c>
      <c r="Q463" s="146">
        <v>7.5000000000000002E-4</v>
      </c>
      <c r="R463" s="146">
        <f>Q463*H463</f>
        <v>7.5000000000000002E-4</v>
      </c>
      <c r="S463" s="146">
        <v>0</v>
      </c>
      <c r="T463" s="147">
        <f>S463*H463</f>
        <v>0</v>
      </c>
      <c r="U463" s="34"/>
      <c r="V463" s="34"/>
      <c r="W463" s="34"/>
      <c r="X463" s="34"/>
      <c r="Y463" s="34"/>
      <c r="Z463" s="34"/>
      <c r="AA463" s="34"/>
      <c r="AB463" s="34"/>
      <c r="AC463" s="34"/>
      <c r="AD463" s="34"/>
      <c r="AE463" s="34"/>
      <c r="AR463" s="148" t="s">
        <v>331</v>
      </c>
      <c r="AT463" s="148" t="s">
        <v>470</v>
      </c>
      <c r="AU463" s="148" t="s">
        <v>84</v>
      </c>
      <c r="AY463" s="19" t="s">
        <v>151</v>
      </c>
      <c r="BE463" s="149">
        <f>IF(N463="základní",J463,0)</f>
        <v>0</v>
      </c>
      <c r="BF463" s="149">
        <f>IF(N463="snížená",J463,0)</f>
        <v>0</v>
      </c>
      <c r="BG463" s="149">
        <f>IF(N463="zákl. přenesená",J463,0)</f>
        <v>0</v>
      </c>
      <c r="BH463" s="149">
        <f>IF(N463="sníž. přenesená",J463,0)</f>
        <v>0</v>
      </c>
      <c r="BI463" s="149">
        <f>IF(N463="nulová",J463,0)</f>
        <v>0</v>
      </c>
      <c r="BJ463" s="19" t="s">
        <v>77</v>
      </c>
      <c r="BK463" s="149">
        <f>ROUND(I463*H463,2)</f>
        <v>0</v>
      </c>
      <c r="BL463" s="19" t="s">
        <v>189</v>
      </c>
      <c r="BM463" s="148" t="s">
        <v>958</v>
      </c>
    </row>
    <row r="464" spans="1:65" s="2" customFormat="1" ht="55.5" customHeight="1">
      <c r="A464" s="34"/>
      <c r="B464" s="136"/>
      <c r="C464" s="137" t="s">
        <v>959</v>
      </c>
      <c r="D464" s="137" t="s">
        <v>154</v>
      </c>
      <c r="E464" s="138" t="s">
        <v>960</v>
      </c>
      <c r="F464" s="139" t="s">
        <v>961</v>
      </c>
      <c r="G464" s="140" t="s">
        <v>188</v>
      </c>
      <c r="H464" s="141">
        <v>3</v>
      </c>
      <c r="I464" s="142"/>
      <c r="J464" s="143">
        <f>ROUND(I464*H464,2)</f>
        <v>0</v>
      </c>
      <c r="K464" s="139"/>
      <c r="L464" s="35"/>
      <c r="M464" s="144" t="s">
        <v>3</v>
      </c>
      <c r="N464" s="145" t="s">
        <v>40</v>
      </c>
      <c r="O464" s="55"/>
      <c r="P464" s="146">
        <f>O464*H464</f>
        <v>0</v>
      </c>
      <c r="Q464" s="146">
        <v>0</v>
      </c>
      <c r="R464" s="146">
        <f>Q464*H464</f>
        <v>0</v>
      </c>
      <c r="S464" s="146">
        <v>0</v>
      </c>
      <c r="T464" s="147">
        <f>S464*H464</f>
        <v>0</v>
      </c>
      <c r="U464" s="34"/>
      <c r="V464" s="34"/>
      <c r="W464" s="34"/>
      <c r="X464" s="34"/>
      <c r="Y464" s="34"/>
      <c r="Z464" s="34"/>
      <c r="AA464" s="34"/>
      <c r="AB464" s="34"/>
      <c r="AC464" s="34"/>
      <c r="AD464" s="34"/>
      <c r="AE464" s="34"/>
      <c r="AR464" s="148" t="s">
        <v>189</v>
      </c>
      <c r="AT464" s="148" t="s">
        <v>154</v>
      </c>
      <c r="AU464" s="148" t="s">
        <v>84</v>
      </c>
      <c r="AY464" s="19" t="s">
        <v>151</v>
      </c>
      <c r="BE464" s="149">
        <f>IF(N464="základní",J464,0)</f>
        <v>0</v>
      </c>
      <c r="BF464" s="149">
        <f>IF(N464="snížená",J464,0)</f>
        <v>0</v>
      </c>
      <c r="BG464" s="149">
        <f>IF(N464="zákl. přenesená",J464,0)</f>
        <v>0</v>
      </c>
      <c r="BH464" s="149">
        <f>IF(N464="sníž. přenesená",J464,0)</f>
        <v>0</v>
      </c>
      <c r="BI464" s="149">
        <f>IF(N464="nulová",J464,0)</f>
        <v>0</v>
      </c>
      <c r="BJ464" s="19" t="s">
        <v>77</v>
      </c>
      <c r="BK464" s="149">
        <f>ROUND(I464*H464,2)</f>
        <v>0</v>
      </c>
      <c r="BL464" s="19" t="s">
        <v>189</v>
      </c>
      <c r="BM464" s="148" t="s">
        <v>962</v>
      </c>
    </row>
    <row r="465" spans="1:65" s="2" customFormat="1">
      <c r="A465" s="34"/>
      <c r="B465" s="35"/>
      <c r="C465" s="34"/>
      <c r="D465" s="150" t="s">
        <v>159</v>
      </c>
      <c r="E465" s="34"/>
      <c r="F465" s="151" t="s">
        <v>963</v>
      </c>
      <c r="G465" s="34"/>
      <c r="H465" s="34"/>
      <c r="I465" s="152"/>
      <c r="J465" s="34"/>
      <c r="K465" s="34"/>
      <c r="L465" s="35"/>
      <c r="M465" s="153"/>
      <c r="N465" s="154"/>
      <c r="O465" s="55"/>
      <c r="P465" s="55"/>
      <c r="Q465" s="55"/>
      <c r="R465" s="55"/>
      <c r="S465" s="55"/>
      <c r="T465" s="56"/>
      <c r="U465" s="34"/>
      <c r="V465" s="34"/>
      <c r="W465" s="34"/>
      <c r="X465" s="34"/>
      <c r="Y465" s="34"/>
      <c r="Z465" s="34"/>
      <c r="AA465" s="34"/>
      <c r="AB465" s="34"/>
      <c r="AC465" s="34"/>
      <c r="AD465" s="34"/>
      <c r="AE465" s="34"/>
      <c r="AT465" s="19" t="s">
        <v>159</v>
      </c>
      <c r="AU465" s="19" t="s">
        <v>84</v>
      </c>
    </row>
    <row r="466" spans="1:65" s="2" customFormat="1" ht="33" customHeight="1">
      <c r="A466" s="34"/>
      <c r="B466" s="136"/>
      <c r="C466" s="179" t="s">
        <v>964</v>
      </c>
      <c r="D466" s="179" t="s">
        <v>470</v>
      </c>
      <c r="E466" s="180" t="s">
        <v>965</v>
      </c>
      <c r="F466" s="181" t="s">
        <v>966</v>
      </c>
      <c r="G466" s="182" t="s">
        <v>188</v>
      </c>
      <c r="H466" s="183">
        <v>3</v>
      </c>
      <c r="I466" s="184"/>
      <c r="J466" s="185">
        <f>ROUND(I466*H466,2)</f>
        <v>0</v>
      </c>
      <c r="K466" s="181"/>
      <c r="L466" s="186"/>
      <c r="M466" s="187" t="s">
        <v>3</v>
      </c>
      <c r="N466" s="188" t="s">
        <v>40</v>
      </c>
      <c r="O466" s="55"/>
      <c r="P466" s="146">
        <f>O466*H466</f>
        <v>0</v>
      </c>
      <c r="Q466" s="146">
        <v>2.5500000000000002E-3</v>
      </c>
      <c r="R466" s="146">
        <f>Q466*H466</f>
        <v>7.6500000000000005E-3</v>
      </c>
      <c r="S466" s="146">
        <v>0</v>
      </c>
      <c r="T466" s="147">
        <f>S466*H466</f>
        <v>0</v>
      </c>
      <c r="U466" s="34"/>
      <c r="V466" s="34"/>
      <c r="W466" s="34"/>
      <c r="X466" s="34"/>
      <c r="Y466" s="34"/>
      <c r="Z466" s="34"/>
      <c r="AA466" s="34"/>
      <c r="AB466" s="34"/>
      <c r="AC466" s="34"/>
      <c r="AD466" s="34"/>
      <c r="AE466" s="34"/>
      <c r="AR466" s="148" t="s">
        <v>331</v>
      </c>
      <c r="AT466" s="148" t="s">
        <v>470</v>
      </c>
      <c r="AU466" s="148" t="s">
        <v>84</v>
      </c>
      <c r="AY466" s="19" t="s">
        <v>151</v>
      </c>
      <c r="BE466" s="149">
        <f>IF(N466="základní",J466,0)</f>
        <v>0</v>
      </c>
      <c r="BF466" s="149">
        <f>IF(N466="snížená",J466,0)</f>
        <v>0</v>
      </c>
      <c r="BG466" s="149">
        <f>IF(N466="zákl. přenesená",J466,0)</f>
        <v>0</v>
      </c>
      <c r="BH466" s="149">
        <f>IF(N466="sníž. přenesená",J466,0)</f>
        <v>0</v>
      </c>
      <c r="BI466" s="149">
        <f>IF(N466="nulová",J466,0)</f>
        <v>0</v>
      </c>
      <c r="BJ466" s="19" t="s">
        <v>77</v>
      </c>
      <c r="BK466" s="149">
        <f>ROUND(I466*H466,2)</f>
        <v>0</v>
      </c>
      <c r="BL466" s="19" t="s">
        <v>189</v>
      </c>
      <c r="BM466" s="148" t="s">
        <v>967</v>
      </c>
    </row>
    <row r="467" spans="1:65" s="12" customFormat="1" ht="25.9" customHeight="1">
      <c r="B467" s="123"/>
      <c r="D467" s="124" t="s">
        <v>68</v>
      </c>
      <c r="E467" s="125" t="s">
        <v>968</v>
      </c>
      <c r="F467" s="125" t="s">
        <v>969</v>
      </c>
      <c r="I467" s="126"/>
      <c r="J467" s="127">
        <f>BK467</f>
        <v>0</v>
      </c>
      <c r="L467" s="123"/>
      <c r="M467" s="128"/>
      <c r="N467" s="129"/>
      <c r="O467" s="129"/>
      <c r="P467" s="130">
        <f>SUM(P468:P469)</f>
        <v>0</v>
      </c>
      <c r="Q467" s="129"/>
      <c r="R467" s="130">
        <f>SUM(R468:R469)</f>
        <v>0</v>
      </c>
      <c r="S467" s="129"/>
      <c r="T467" s="131">
        <f>SUM(T468:T469)</f>
        <v>0</v>
      </c>
      <c r="AR467" s="124" t="s">
        <v>177</v>
      </c>
      <c r="AT467" s="132" t="s">
        <v>68</v>
      </c>
      <c r="AU467" s="132" t="s">
        <v>69</v>
      </c>
      <c r="AY467" s="124" t="s">
        <v>151</v>
      </c>
      <c r="BK467" s="133">
        <f>SUM(BK468:BK469)</f>
        <v>0</v>
      </c>
    </row>
    <row r="468" spans="1:65" s="2" customFormat="1" ht="16.5" customHeight="1">
      <c r="A468" s="34"/>
      <c r="B468" s="136"/>
      <c r="C468" s="137" t="s">
        <v>970</v>
      </c>
      <c r="D468" s="137" t="s">
        <v>154</v>
      </c>
      <c r="E468" s="138" t="s">
        <v>971</v>
      </c>
      <c r="F468" s="139" t="s">
        <v>972</v>
      </c>
      <c r="G468" s="140" t="s">
        <v>544</v>
      </c>
      <c r="H468" s="141">
        <v>1</v>
      </c>
      <c r="I468" s="142"/>
      <c r="J468" s="143">
        <f>ROUND(I468*H468,2)</f>
        <v>0</v>
      </c>
      <c r="K468" s="139" t="s">
        <v>403</v>
      </c>
      <c r="L468" s="35"/>
      <c r="M468" s="144" t="s">
        <v>3</v>
      </c>
      <c r="N468" s="145" t="s">
        <v>40</v>
      </c>
      <c r="O468" s="55"/>
      <c r="P468" s="146">
        <f>O468*H468</f>
        <v>0</v>
      </c>
      <c r="Q468" s="146">
        <v>0</v>
      </c>
      <c r="R468" s="146">
        <f>Q468*H468</f>
        <v>0</v>
      </c>
      <c r="S468" s="146">
        <v>0</v>
      </c>
      <c r="T468" s="147">
        <f>S468*H468</f>
        <v>0</v>
      </c>
      <c r="U468" s="34"/>
      <c r="V468" s="34"/>
      <c r="W468" s="34"/>
      <c r="X468" s="34"/>
      <c r="Y468" s="34"/>
      <c r="Z468" s="34"/>
      <c r="AA468" s="34"/>
      <c r="AB468" s="34"/>
      <c r="AC468" s="34"/>
      <c r="AD468" s="34"/>
      <c r="AE468" s="34"/>
      <c r="AR468" s="148" t="s">
        <v>157</v>
      </c>
      <c r="AT468" s="148" t="s">
        <v>154</v>
      </c>
      <c r="AU468" s="148" t="s">
        <v>77</v>
      </c>
      <c r="AY468" s="19" t="s">
        <v>151</v>
      </c>
      <c r="BE468" s="149">
        <f>IF(N468="základní",J468,0)</f>
        <v>0</v>
      </c>
      <c r="BF468" s="149">
        <f>IF(N468="snížená",J468,0)</f>
        <v>0</v>
      </c>
      <c r="BG468" s="149">
        <f>IF(N468="zákl. přenesená",J468,0)</f>
        <v>0</v>
      </c>
      <c r="BH468" s="149">
        <f>IF(N468="sníž. přenesená",J468,0)</f>
        <v>0</v>
      </c>
      <c r="BI468" s="149">
        <f>IF(N468="nulová",J468,0)</f>
        <v>0</v>
      </c>
      <c r="BJ468" s="19" t="s">
        <v>77</v>
      </c>
      <c r="BK468" s="149">
        <f>ROUND(I468*H468,2)</f>
        <v>0</v>
      </c>
      <c r="BL468" s="19" t="s">
        <v>157</v>
      </c>
      <c r="BM468" s="148" t="s">
        <v>973</v>
      </c>
    </row>
    <row r="469" spans="1:65" s="2" customFormat="1" ht="37.9" customHeight="1">
      <c r="A469" s="34"/>
      <c r="B469" s="136"/>
      <c r="C469" s="137" t="s">
        <v>974</v>
      </c>
      <c r="D469" s="137" t="s">
        <v>154</v>
      </c>
      <c r="E469" s="138" t="s">
        <v>975</v>
      </c>
      <c r="F469" s="139" t="s">
        <v>976</v>
      </c>
      <c r="G469" s="140" t="s">
        <v>544</v>
      </c>
      <c r="H469" s="141">
        <v>1</v>
      </c>
      <c r="I469" s="142"/>
      <c r="J469" s="143">
        <f>ROUND(I469*H469,2)</f>
        <v>0</v>
      </c>
      <c r="K469" s="139" t="s">
        <v>403</v>
      </c>
      <c r="L469" s="35"/>
      <c r="M469" s="190" t="s">
        <v>3</v>
      </c>
      <c r="N469" s="191" t="s">
        <v>40</v>
      </c>
      <c r="O469" s="192"/>
      <c r="P469" s="193">
        <f>O469*H469</f>
        <v>0</v>
      </c>
      <c r="Q469" s="193">
        <v>0</v>
      </c>
      <c r="R469" s="193">
        <f>Q469*H469</f>
        <v>0</v>
      </c>
      <c r="S469" s="193">
        <v>0</v>
      </c>
      <c r="T469" s="194">
        <f>S469*H469</f>
        <v>0</v>
      </c>
      <c r="U469" s="34"/>
      <c r="V469" s="34"/>
      <c r="W469" s="34"/>
      <c r="X469" s="34"/>
      <c r="Y469" s="34"/>
      <c r="Z469" s="34"/>
      <c r="AA469" s="34"/>
      <c r="AB469" s="34"/>
      <c r="AC469" s="34"/>
      <c r="AD469" s="34"/>
      <c r="AE469" s="34"/>
      <c r="AR469" s="148" t="s">
        <v>157</v>
      </c>
      <c r="AT469" s="148" t="s">
        <v>154</v>
      </c>
      <c r="AU469" s="148" t="s">
        <v>77</v>
      </c>
      <c r="AY469" s="19" t="s">
        <v>151</v>
      </c>
      <c r="BE469" s="149">
        <f>IF(N469="základní",J469,0)</f>
        <v>0</v>
      </c>
      <c r="BF469" s="149">
        <f>IF(N469="snížená",J469,0)</f>
        <v>0</v>
      </c>
      <c r="BG469" s="149">
        <f>IF(N469="zákl. přenesená",J469,0)</f>
        <v>0</v>
      </c>
      <c r="BH469" s="149">
        <f>IF(N469="sníž. přenesená",J469,0)</f>
        <v>0</v>
      </c>
      <c r="BI469" s="149">
        <f>IF(N469="nulová",J469,0)</f>
        <v>0</v>
      </c>
      <c r="BJ469" s="19" t="s">
        <v>77</v>
      </c>
      <c r="BK469" s="149">
        <f>ROUND(I469*H469,2)</f>
        <v>0</v>
      </c>
      <c r="BL469" s="19" t="s">
        <v>157</v>
      </c>
      <c r="BM469" s="148" t="s">
        <v>977</v>
      </c>
    </row>
    <row r="470" spans="1:65" s="2" customFormat="1" ht="6.95" customHeight="1">
      <c r="A470" s="34"/>
      <c r="B470" s="44"/>
      <c r="C470" s="45"/>
      <c r="D470" s="45"/>
      <c r="E470" s="45"/>
      <c r="F470" s="45"/>
      <c r="G470" s="45"/>
      <c r="H470" s="45"/>
      <c r="I470" s="45"/>
      <c r="J470" s="45"/>
      <c r="K470" s="45"/>
      <c r="L470" s="35"/>
      <c r="M470" s="34"/>
      <c r="O470" s="34"/>
      <c r="P470" s="34"/>
      <c r="Q470" s="34"/>
      <c r="R470" s="34"/>
      <c r="S470" s="34"/>
      <c r="T470" s="34"/>
      <c r="U470" s="34"/>
      <c r="V470" s="34"/>
      <c r="W470" s="34"/>
      <c r="X470" s="34"/>
      <c r="Y470" s="34"/>
      <c r="Z470" s="34"/>
      <c r="AA470" s="34"/>
      <c r="AB470" s="34"/>
      <c r="AC470" s="34"/>
      <c r="AD470" s="34"/>
      <c r="AE470" s="34"/>
    </row>
  </sheetData>
  <autoFilter ref="C110:K469" xr:uid="{00000000-0009-0000-0000-000001000000}"/>
  <mergeCells count="9">
    <mergeCell ref="E50:H50"/>
    <mergeCell ref="E101:H101"/>
    <mergeCell ref="E103:H103"/>
    <mergeCell ref="L2:V2"/>
    <mergeCell ref="E7:H7"/>
    <mergeCell ref="E9:H9"/>
    <mergeCell ref="E18:H18"/>
    <mergeCell ref="E27:H27"/>
    <mergeCell ref="E48:H48"/>
  </mergeCells>
  <hyperlinks>
    <hyperlink ref="F115" r:id="rId1" xr:uid="{00000000-0004-0000-0100-000000000000}"/>
    <hyperlink ref="F118" r:id="rId2" xr:uid="{00000000-0004-0000-0100-000001000000}"/>
    <hyperlink ref="F121" r:id="rId3" xr:uid="{00000000-0004-0000-0100-000002000000}"/>
    <hyperlink ref="F124" r:id="rId4" xr:uid="{00000000-0004-0000-0100-000003000000}"/>
    <hyperlink ref="F127" r:id="rId5" xr:uid="{00000000-0004-0000-0100-000004000000}"/>
    <hyperlink ref="F130" r:id="rId6" xr:uid="{00000000-0004-0000-0100-000005000000}"/>
    <hyperlink ref="F132" r:id="rId7" xr:uid="{00000000-0004-0000-0100-000006000000}"/>
    <hyperlink ref="F134" r:id="rId8" xr:uid="{00000000-0004-0000-0100-000007000000}"/>
    <hyperlink ref="F136" r:id="rId9" xr:uid="{00000000-0004-0000-0100-000008000000}"/>
    <hyperlink ref="F138" r:id="rId10" xr:uid="{00000000-0004-0000-0100-000009000000}"/>
    <hyperlink ref="F140" r:id="rId11" xr:uid="{00000000-0004-0000-0100-00000A000000}"/>
    <hyperlink ref="F143" r:id="rId12" xr:uid="{00000000-0004-0000-0100-00000B000000}"/>
    <hyperlink ref="F145" r:id="rId13" xr:uid="{00000000-0004-0000-0100-00000C000000}"/>
    <hyperlink ref="F147" r:id="rId14" xr:uid="{00000000-0004-0000-0100-00000D000000}"/>
    <hyperlink ref="F149" r:id="rId15" xr:uid="{00000000-0004-0000-0100-00000E000000}"/>
    <hyperlink ref="F151" r:id="rId16" xr:uid="{00000000-0004-0000-0100-00000F000000}"/>
    <hyperlink ref="F153" r:id="rId17" xr:uid="{00000000-0004-0000-0100-000010000000}"/>
    <hyperlink ref="F155" r:id="rId18" xr:uid="{00000000-0004-0000-0100-000011000000}"/>
    <hyperlink ref="F157" r:id="rId19" xr:uid="{00000000-0004-0000-0100-000012000000}"/>
    <hyperlink ref="F159" r:id="rId20" xr:uid="{00000000-0004-0000-0100-000013000000}"/>
    <hyperlink ref="F161" r:id="rId21" xr:uid="{00000000-0004-0000-0100-000014000000}"/>
    <hyperlink ref="F164" r:id="rId22" xr:uid="{00000000-0004-0000-0100-000015000000}"/>
    <hyperlink ref="F170" r:id="rId23" xr:uid="{00000000-0004-0000-0100-000016000000}"/>
    <hyperlink ref="F172" r:id="rId24" xr:uid="{00000000-0004-0000-0100-000017000000}"/>
    <hyperlink ref="F174" r:id="rId25" xr:uid="{00000000-0004-0000-0100-000018000000}"/>
    <hyperlink ref="F177" r:id="rId26" xr:uid="{00000000-0004-0000-0100-000019000000}"/>
    <hyperlink ref="F181" r:id="rId27" xr:uid="{00000000-0004-0000-0100-00001A000000}"/>
    <hyperlink ref="F183" r:id="rId28" xr:uid="{00000000-0004-0000-0100-00001B000000}"/>
    <hyperlink ref="F185" r:id="rId29" xr:uid="{00000000-0004-0000-0100-00001C000000}"/>
    <hyperlink ref="F188" r:id="rId30" xr:uid="{00000000-0004-0000-0100-00001D000000}"/>
    <hyperlink ref="F192" r:id="rId31" xr:uid="{00000000-0004-0000-0100-00001E000000}"/>
    <hyperlink ref="F197" r:id="rId32" xr:uid="{00000000-0004-0000-0100-00001F000000}"/>
    <hyperlink ref="F202" r:id="rId33" xr:uid="{00000000-0004-0000-0100-000020000000}"/>
    <hyperlink ref="F206" r:id="rId34" xr:uid="{00000000-0004-0000-0100-000021000000}"/>
    <hyperlink ref="F212" r:id="rId35" xr:uid="{00000000-0004-0000-0100-000022000000}"/>
    <hyperlink ref="F216" r:id="rId36" xr:uid="{00000000-0004-0000-0100-000023000000}"/>
    <hyperlink ref="F220" r:id="rId37" xr:uid="{00000000-0004-0000-0100-000024000000}"/>
    <hyperlink ref="F222" r:id="rId38" xr:uid="{00000000-0004-0000-0100-000025000000}"/>
    <hyperlink ref="F224" r:id="rId39" xr:uid="{00000000-0004-0000-0100-000026000000}"/>
    <hyperlink ref="F226" r:id="rId40" xr:uid="{00000000-0004-0000-0100-000027000000}"/>
    <hyperlink ref="F228" r:id="rId41" xr:uid="{00000000-0004-0000-0100-000028000000}"/>
    <hyperlink ref="F230" r:id="rId42" xr:uid="{00000000-0004-0000-0100-000029000000}"/>
    <hyperlink ref="F234" r:id="rId43" xr:uid="{00000000-0004-0000-0100-00002A000000}"/>
    <hyperlink ref="F236" r:id="rId44" xr:uid="{00000000-0004-0000-0100-00002B000000}"/>
    <hyperlink ref="F238" r:id="rId45" xr:uid="{00000000-0004-0000-0100-00002C000000}"/>
    <hyperlink ref="F240" r:id="rId46" xr:uid="{00000000-0004-0000-0100-00002D000000}"/>
    <hyperlink ref="F242" r:id="rId47" xr:uid="{00000000-0004-0000-0100-00002E000000}"/>
    <hyperlink ref="F244" r:id="rId48" xr:uid="{00000000-0004-0000-0100-00002F000000}"/>
    <hyperlink ref="F246" r:id="rId49" xr:uid="{00000000-0004-0000-0100-000030000000}"/>
    <hyperlink ref="F249" r:id="rId50" xr:uid="{00000000-0004-0000-0100-000031000000}"/>
    <hyperlink ref="F252" r:id="rId51" xr:uid="{00000000-0004-0000-0100-000032000000}"/>
    <hyperlink ref="F254" r:id="rId52" xr:uid="{00000000-0004-0000-0100-000033000000}"/>
    <hyperlink ref="F256" r:id="rId53" xr:uid="{00000000-0004-0000-0100-000034000000}"/>
    <hyperlink ref="F259" r:id="rId54" xr:uid="{00000000-0004-0000-0100-000035000000}"/>
    <hyperlink ref="F262" r:id="rId55" xr:uid="{00000000-0004-0000-0100-000036000000}"/>
    <hyperlink ref="F265" r:id="rId56" xr:uid="{00000000-0004-0000-0100-000037000000}"/>
    <hyperlink ref="F268" r:id="rId57" xr:uid="{00000000-0004-0000-0100-000038000000}"/>
    <hyperlink ref="F271" r:id="rId58" xr:uid="{00000000-0004-0000-0100-000039000000}"/>
    <hyperlink ref="F273" r:id="rId59" xr:uid="{00000000-0004-0000-0100-00003A000000}"/>
    <hyperlink ref="F276" r:id="rId60" xr:uid="{00000000-0004-0000-0100-00003B000000}"/>
    <hyperlink ref="F282" r:id="rId61" xr:uid="{00000000-0004-0000-0100-00003C000000}"/>
    <hyperlink ref="F285" r:id="rId62" xr:uid="{00000000-0004-0000-0100-00003D000000}"/>
    <hyperlink ref="F288" r:id="rId63" xr:uid="{00000000-0004-0000-0100-00003E000000}"/>
    <hyperlink ref="F291" r:id="rId64" xr:uid="{00000000-0004-0000-0100-00003F000000}"/>
    <hyperlink ref="F294" r:id="rId65" xr:uid="{00000000-0004-0000-0100-000040000000}"/>
    <hyperlink ref="F297" r:id="rId66" xr:uid="{00000000-0004-0000-0100-000041000000}"/>
    <hyperlink ref="F301" r:id="rId67" xr:uid="{00000000-0004-0000-0100-000042000000}"/>
    <hyperlink ref="F304" r:id="rId68" xr:uid="{00000000-0004-0000-0100-000043000000}"/>
    <hyperlink ref="F309" r:id="rId69" xr:uid="{00000000-0004-0000-0100-000044000000}"/>
    <hyperlink ref="F315" r:id="rId70" xr:uid="{00000000-0004-0000-0100-000045000000}"/>
    <hyperlink ref="F319" r:id="rId71" xr:uid="{00000000-0004-0000-0100-000046000000}"/>
    <hyperlink ref="F323" r:id="rId72" xr:uid="{00000000-0004-0000-0100-000047000000}"/>
    <hyperlink ref="F325" r:id="rId73" xr:uid="{00000000-0004-0000-0100-000048000000}"/>
    <hyperlink ref="F328" r:id="rId74" xr:uid="{00000000-0004-0000-0100-000049000000}"/>
    <hyperlink ref="F331" r:id="rId75" xr:uid="{00000000-0004-0000-0100-00004A000000}"/>
    <hyperlink ref="F335" r:id="rId76" xr:uid="{00000000-0004-0000-0100-00004B000000}"/>
    <hyperlink ref="F338" r:id="rId77" xr:uid="{00000000-0004-0000-0100-00004C000000}"/>
    <hyperlink ref="F342" r:id="rId78" xr:uid="{00000000-0004-0000-0100-00004D000000}"/>
    <hyperlink ref="F345" r:id="rId79" xr:uid="{00000000-0004-0000-0100-00004E000000}"/>
    <hyperlink ref="F348" r:id="rId80" xr:uid="{00000000-0004-0000-0100-00004F000000}"/>
    <hyperlink ref="F353" r:id="rId81" xr:uid="{00000000-0004-0000-0100-000050000000}"/>
    <hyperlink ref="F356" r:id="rId82" xr:uid="{00000000-0004-0000-0100-000051000000}"/>
    <hyperlink ref="F359" r:id="rId83" xr:uid="{00000000-0004-0000-0100-000052000000}"/>
    <hyperlink ref="F367" r:id="rId84" xr:uid="{00000000-0004-0000-0100-000053000000}"/>
    <hyperlink ref="F374" r:id="rId85" xr:uid="{00000000-0004-0000-0100-000054000000}"/>
    <hyperlink ref="F377" r:id="rId86" xr:uid="{00000000-0004-0000-0100-000055000000}"/>
    <hyperlink ref="F381" r:id="rId87" xr:uid="{00000000-0004-0000-0100-000056000000}"/>
    <hyperlink ref="F384" r:id="rId88" xr:uid="{00000000-0004-0000-0100-000057000000}"/>
    <hyperlink ref="F389" r:id="rId89" xr:uid="{00000000-0004-0000-0100-000058000000}"/>
    <hyperlink ref="F395" r:id="rId90" xr:uid="{00000000-0004-0000-0100-000059000000}"/>
    <hyperlink ref="F400" r:id="rId91" xr:uid="{00000000-0004-0000-0100-00005A000000}"/>
    <hyperlink ref="F403" r:id="rId92" xr:uid="{00000000-0004-0000-0100-00005B000000}"/>
    <hyperlink ref="F406" r:id="rId93" xr:uid="{00000000-0004-0000-0100-00005C000000}"/>
    <hyperlink ref="F411" r:id="rId94" xr:uid="{00000000-0004-0000-0100-00005D000000}"/>
    <hyperlink ref="F414" r:id="rId95" xr:uid="{00000000-0004-0000-0100-00005E000000}"/>
    <hyperlink ref="F416" r:id="rId96" xr:uid="{00000000-0004-0000-0100-00005F000000}"/>
    <hyperlink ref="F419" r:id="rId97" xr:uid="{00000000-0004-0000-0100-000060000000}"/>
    <hyperlink ref="F421" r:id="rId98" xr:uid="{00000000-0004-0000-0100-000061000000}"/>
    <hyperlink ref="F425" r:id="rId99" xr:uid="{00000000-0004-0000-0100-000062000000}"/>
    <hyperlink ref="F427" r:id="rId100" xr:uid="{00000000-0004-0000-0100-000063000000}"/>
    <hyperlink ref="F430" r:id="rId101" xr:uid="{00000000-0004-0000-0100-000064000000}"/>
    <hyperlink ref="F433" r:id="rId102" xr:uid="{00000000-0004-0000-0100-000065000000}"/>
    <hyperlink ref="F437" r:id="rId103" xr:uid="{00000000-0004-0000-0100-000066000000}"/>
    <hyperlink ref="F442" r:id="rId104" xr:uid="{00000000-0004-0000-0100-000067000000}"/>
    <hyperlink ref="F448" r:id="rId105" xr:uid="{00000000-0004-0000-0100-000068000000}"/>
    <hyperlink ref="F452" r:id="rId106" xr:uid="{00000000-0004-0000-0100-000069000000}"/>
    <hyperlink ref="F458" r:id="rId107" xr:uid="{00000000-0004-0000-0100-00006A000000}"/>
    <hyperlink ref="F462" r:id="rId108" xr:uid="{00000000-0004-0000-0100-00006B000000}"/>
    <hyperlink ref="F465" r:id="rId109" xr:uid="{00000000-0004-0000-0100-00006C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1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65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20"/>
      <c r="C3" s="21"/>
      <c r="D3" s="21"/>
      <c r="E3" s="21"/>
      <c r="F3" s="21"/>
      <c r="G3" s="21"/>
      <c r="H3" s="22"/>
    </row>
    <row r="4" spans="1:8" s="1" customFormat="1" ht="24.95" customHeight="1">
      <c r="B4" s="22"/>
      <c r="C4" s="23" t="s">
        <v>978</v>
      </c>
      <c r="H4" s="22"/>
    </row>
    <row r="5" spans="1:8" s="1" customFormat="1" ht="12" customHeight="1">
      <c r="B5" s="22"/>
      <c r="C5" s="26" t="s">
        <v>14</v>
      </c>
      <c r="D5" s="301" t="s">
        <v>15</v>
      </c>
      <c r="E5" s="297"/>
      <c r="F5" s="297"/>
      <c r="H5" s="22"/>
    </row>
    <row r="6" spans="1:8" s="1" customFormat="1" ht="36.950000000000003" customHeight="1">
      <c r="B6" s="22"/>
      <c r="C6" s="28" t="s">
        <v>17</v>
      </c>
      <c r="D6" s="298" t="s">
        <v>18</v>
      </c>
      <c r="E6" s="297"/>
      <c r="F6" s="297"/>
      <c r="H6" s="22"/>
    </row>
    <row r="7" spans="1:8" s="1" customFormat="1" ht="16.5" customHeight="1">
      <c r="B7" s="22"/>
      <c r="C7" s="29" t="s">
        <v>23</v>
      </c>
      <c r="D7" s="52" t="str">
        <f>'Rekapitulace stavby'!AN8</f>
        <v>1. 4. 2025</v>
      </c>
      <c r="H7" s="22"/>
    </row>
    <row r="8" spans="1:8" s="2" customFormat="1" ht="10.9" customHeight="1">
      <c r="A8" s="34"/>
      <c r="B8" s="35"/>
      <c r="C8" s="34"/>
      <c r="D8" s="34"/>
      <c r="E8" s="34"/>
      <c r="F8" s="34"/>
      <c r="G8" s="34"/>
      <c r="H8" s="35"/>
    </row>
    <row r="9" spans="1:8" s="11" customFormat="1" ht="29.25" customHeight="1">
      <c r="A9" s="113"/>
      <c r="B9" s="114"/>
      <c r="C9" s="115" t="s">
        <v>50</v>
      </c>
      <c r="D9" s="116" t="s">
        <v>51</v>
      </c>
      <c r="E9" s="116" t="s">
        <v>138</v>
      </c>
      <c r="F9" s="117" t="s">
        <v>979</v>
      </c>
      <c r="G9" s="113"/>
      <c r="H9" s="114"/>
    </row>
    <row r="10" spans="1:8" s="2" customFormat="1" ht="26.45" customHeight="1">
      <c r="A10" s="34"/>
      <c r="B10" s="35"/>
      <c r="C10" s="195" t="s">
        <v>74</v>
      </c>
      <c r="D10" s="195" t="s">
        <v>75</v>
      </c>
      <c r="E10" s="34"/>
      <c r="F10" s="34"/>
      <c r="G10" s="34"/>
      <c r="H10" s="35"/>
    </row>
    <row r="11" spans="1:8" s="2" customFormat="1" ht="16.899999999999999" customHeight="1">
      <c r="A11" s="34"/>
      <c r="B11" s="35"/>
      <c r="C11" s="196" t="s">
        <v>85</v>
      </c>
      <c r="D11" s="197" t="s">
        <v>86</v>
      </c>
      <c r="E11" s="198" t="s">
        <v>82</v>
      </c>
      <c r="F11" s="199">
        <v>5.7089999999999996</v>
      </c>
      <c r="G11" s="34"/>
      <c r="H11" s="35"/>
    </row>
    <row r="12" spans="1:8" s="2" customFormat="1" ht="16.899999999999999" customHeight="1">
      <c r="A12" s="34"/>
      <c r="B12" s="35"/>
      <c r="C12" s="200" t="s">
        <v>3</v>
      </c>
      <c r="D12" s="200" t="s">
        <v>980</v>
      </c>
      <c r="E12" s="19" t="s">
        <v>3</v>
      </c>
      <c r="F12" s="201">
        <v>1.3109999999999999</v>
      </c>
      <c r="G12" s="34"/>
      <c r="H12" s="35"/>
    </row>
    <row r="13" spans="1:8" s="2" customFormat="1" ht="16.899999999999999" customHeight="1">
      <c r="A13" s="34"/>
      <c r="B13" s="35"/>
      <c r="C13" s="200" t="s">
        <v>3</v>
      </c>
      <c r="D13" s="200" t="s">
        <v>981</v>
      </c>
      <c r="E13" s="19" t="s">
        <v>3</v>
      </c>
      <c r="F13" s="201">
        <v>1.3260000000000001</v>
      </c>
      <c r="G13" s="34"/>
      <c r="H13" s="35"/>
    </row>
    <row r="14" spans="1:8" s="2" customFormat="1" ht="16.899999999999999" customHeight="1">
      <c r="A14" s="34"/>
      <c r="B14" s="35"/>
      <c r="C14" s="200" t="s">
        <v>3</v>
      </c>
      <c r="D14" s="200" t="s">
        <v>982</v>
      </c>
      <c r="E14" s="19" t="s">
        <v>3</v>
      </c>
      <c r="F14" s="201">
        <v>2.9220000000000002</v>
      </c>
      <c r="G14" s="34"/>
      <c r="H14" s="35"/>
    </row>
    <row r="15" spans="1:8" s="2" customFormat="1" ht="16.899999999999999" customHeight="1">
      <c r="A15" s="34"/>
      <c r="B15" s="35"/>
      <c r="C15" s="200" t="s">
        <v>3</v>
      </c>
      <c r="D15" s="200" t="s">
        <v>983</v>
      </c>
      <c r="E15" s="19" t="s">
        <v>3</v>
      </c>
      <c r="F15" s="201">
        <v>0.15</v>
      </c>
      <c r="G15" s="34"/>
      <c r="H15" s="35"/>
    </row>
    <row r="16" spans="1:8" s="2" customFormat="1" ht="16.899999999999999" customHeight="1">
      <c r="A16" s="34"/>
      <c r="B16" s="35"/>
      <c r="C16" s="200" t="s">
        <v>3</v>
      </c>
      <c r="D16" s="200" t="s">
        <v>3</v>
      </c>
      <c r="E16" s="19" t="s">
        <v>3</v>
      </c>
      <c r="F16" s="201">
        <v>0</v>
      </c>
      <c r="G16" s="34"/>
      <c r="H16" s="35"/>
    </row>
    <row r="17" spans="1:8" s="2" customFormat="1" ht="16.899999999999999" customHeight="1">
      <c r="A17" s="34"/>
      <c r="B17" s="35"/>
      <c r="C17" s="200" t="s">
        <v>3</v>
      </c>
      <c r="D17" s="200" t="s">
        <v>276</v>
      </c>
      <c r="E17" s="19" t="s">
        <v>3</v>
      </c>
      <c r="F17" s="201">
        <v>5.7089999999999996</v>
      </c>
      <c r="G17" s="34"/>
      <c r="H17" s="35"/>
    </row>
    <row r="18" spans="1:8" s="2" customFormat="1" ht="16.899999999999999" customHeight="1">
      <c r="A18" s="34"/>
      <c r="B18" s="35"/>
      <c r="C18" s="202" t="s">
        <v>984</v>
      </c>
      <c r="D18" s="34"/>
      <c r="E18" s="34"/>
      <c r="F18" s="34"/>
      <c r="G18" s="34"/>
      <c r="H18" s="35"/>
    </row>
    <row r="19" spans="1:8" s="2" customFormat="1" ht="22.5">
      <c r="A19" s="34"/>
      <c r="B19" s="35"/>
      <c r="C19" s="200" t="s">
        <v>606</v>
      </c>
      <c r="D19" s="200" t="s">
        <v>985</v>
      </c>
      <c r="E19" s="19" t="s">
        <v>82</v>
      </c>
      <c r="F19" s="201">
        <v>5.7089999999999996</v>
      </c>
      <c r="G19" s="34"/>
      <c r="H19" s="35"/>
    </row>
    <row r="20" spans="1:8" s="2" customFormat="1" ht="16.899999999999999" customHeight="1">
      <c r="A20" s="34"/>
      <c r="B20" s="35"/>
      <c r="C20" s="200" t="s">
        <v>288</v>
      </c>
      <c r="D20" s="200" t="s">
        <v>986</v>
      </c>
      <c r="E20" s="19" t="s">
        <v>82</v>
      </c>
      <c r="F20" s="201">
        <v>5.7089999999999996</v>
      </c>
      <c r="G20" s="34"/>
      <c r="H20" s="35"/>
    </row>
    <row r="21" spans="1:8" s="2" customFormat="1" ht="16.899999999999999" customHeight="1">
      <c r="A21" s="34"/>
      <c r="B21" s="35"/>
      <c r="C21" s="200" t="s">
        <v>293</v>
      </c>
      <c r="D21" s="200" t="s">
        <v>987</v>
      </c>
      <c r="E21" s="19" t="s">
        <v>82</v>
      </c>
      <c r="F21" s="201">
        <v>5.7089999999999996</v>
      </c>
      <c r="G21" s="34"/>
      <c r="H21" s="35"/>
    </row>
    <row r="22" spans="1:8" s="2" customFormat="1" ht="16.899999999999999" customHeight="1">
      <c r="A22" s="34"/>
      <c r="B22" s="35"/>
      <c r="C22" s="200" t="s">
        <v>674</v>
      </c>
      <c r="D22" s="200" t="s">
        <v>988</v>
      </c>
      <c r="E22" s="19" t="s">
        <v>82</v>
      </c>
      <c r="F22" s="201">
        <v>5.7089999999999996</v>
      </c>
      <c r="G22" s="34"/>
      <c r="H22" s="35"/>
    </row>
    <row r="23" spans="1:8" s="2" customFormat="1" ht="16.899999999999999" customHeight="1">
      <c r="A23" s="34"/>
      <c r="B23" s="35"/>
      <c r="C23" s="200" t="s">
        <v>694</v>
      </c>
      <c r="D23" s="200" t="s">
        <v>989</v>
      </c>
      <c r="E23" s="19" t="s">
        <v>82</v>
      </c>
      <c r="F23" s="201">
        <v>5.7089999999999996</v>
      </c>
      <c r="G23" s="34"/>
      <c r="H23" s="35"/>
    </row>
    <row r="24" spans="1:8" s="2" customFormat="1" ht="22.5">
      <c r="A24" s="34"/>
      <c r="B24" s="35"/>
      <c r="C24" s="200" t="s">
        <v>679</v>
      </c>
      <c r="D24" s="200" t="s">
        <v>990</v>
      </c>
      <c r="E24" s="19" t="s">
        <v>82</v>
      </c>
      <c r="F24" s="201">
        <v>5.7089999999999996</v>
      </c>
      <c r="G24" s="34"/>
      <c r="H24" s="35"/>
    </row>
    <row r="25" spans="1:8" s="2" customFormat="1" ht="22.5">
      <c r="A25" s="34"/>
      <c r="B25" s="35"/>
      <c r="C25" s="200" t="s">
        <v>689</v>
      </c>
      <c r="D25" s="200" t="s">
        <v>991</v>
      </c>
      <c r="E25" s="19" t="s">
        <v>82</v>
      </c>
      <c r="F25" s="201">
        <v>5.7089999999999996</v>
      </c>
      <c r="G25" s="34"/>
      <c r="H25" s="35"/>
    </row>
    <row r="26" spans="1:8" s="2" customFormat="1" ht="16.899999999999999" customHeight="1">
      <c r="A26" s="34"/>
      <c r="B26" s="35"/>
      <c r="C26" s="200" t="s">
        <v>717</v>
      </c>
      <c r="D26" s="200" t="s">
        <v>992</v>
      </c>
      <c r="E26" s="19" t="s">
        <v>82</v>
      </c>
      <c r="F26" s="201">
        <v>5.7089999999999996</v>
      </c>
      <c r="G26" s="34"/>
      <c r="H26" s="35"/>
    </row>
    <row r="27" spans="1:8" s="2" customFormat="1" ht="22.5">
      <c r="A27" s="34"/>
      <c r="B27" s="35"/>
      <c r="C27" s="200" t="s">
        <v>354</v>
      </c>
      <c r="D27" s="200" t="s">
        <v>993</v>
      </c>
      <c r="E27" s="19" t="s">
        <v>82</v>
      </c>
      <c r="F27" s="201">
        <v>5.7089999999999996</v>
      </c>
      <c r="G27" s="34"/>
      <c r="H27" s="35"/>
    </row>
    <row r="28" spans="1:8" s="2" customFormat="1" ht="16.899999999999999" customHeight="1">
      <c r="A28" s="34"/>
      <c r="B28" s="35"/>
      <c r="C28" s="200" t="s">
        <v>346</v>
      </c>
      <c r="D28" s="200" t="s">
        <v>994</v>
      </c>
      <c r="E28" s="19" t="s">
        <v>82</v>
      </c>
      <c r="F28" s="201">
        <v>20.709</v>
      </c>
      <c r="G28" s="34"/>
      <c r="H28" s="35"/>
    </row>
    <row r="29" spans="1:8" s="2" customFormat="1" ht="16.899999999999999" customHeight="1">
      <c r="A29" s="34"/>
      <c r="B29" s="35"/>
      <c r="C29" s="200" t="s">
        <v>162</v>
      </c>
      <c r="D29" s="200" t="s">
        <v>163</v>
      </c>
      <c r="E29" s="19" t="s">
        <v>82</v>
      </c>
      <c r="F29" s="201">
        <v>5.7089999999999996</v>
      </c>
      <c r="G29" s="34"/>
      <c r="H29" s="35"/>
    </row>
    <row r="30" spans="1:8" s="2" customFormat="1" ht="16.899999999999999" customHeight="1">
      <c r="A30" s="34"/>
      <c r="B30" s="35"/>
      <c r="C30" s="200" t="s">
        <v>155</v>
      </c>
      <c r="D30" s="200" t="s">
        <v>995</v>
      </c>
      <c r="E30" s="19" t="s">
        <v>82</v>
      </c>
      <c r="F30" s="201">
        <v>5.7089999999999996</v>
      </c>
      <c r="G30" s="34"/>
      <c r="H30" s="35"/>
    </row>
    <row r="31" spans="1:8" s="2" customFormat="1" ht="16.899999999999999" customHeight="1">
      <c r="A31" s="34"/>
      <c r="B31" s="35"/>
      <c r="C31" s="196" t="s">
        <v>80</v>
      </c>
      <c r="D31" s="197" t="s">
        <v>81</v>
      </c>
      <c r="E31" s="198" t="s">
        <v>82</v>
      </c>
      <c r="F31" s="199">
        <v>30.908000000000001</v>
      </c>
      <c r="G31" s="34"/>
      <c r="H31" s="35"/>
    </row>
    <row r="32" spans="1:8" s="2" customFormat="1" ht="16.899999999999999" customHeight="1">
      <c r="A32" s="34"/>
      <c r="B32" s="35"/>
      <c r="C32" s="200" t="s">
        <v>3</v>
      </c>
      <c r="D32" s="200" t="s">
        <v>996</v>
      </c>
      <c r="E32" s="19" t="s">
        <v>3</v>
      </c>
      <c r="F32" s="201">
        <v>37.978000000000002</v>
      </c>
      <c r="G32" s="34"/>
      <c r="H32" s="35"/>
    </row>
    <row r="33" spans="1:8" s="2" customFormat="1" ht="16.899999999999999" customHeight="1">
      <c r="A33" s="34"/>
      <c r="B33" s="35"/>
      <c r="C33" s="200" t="s">
        <v>3</v>
      </c>
      <c r="D33" s="200" t="s">
        <v>997</v>
      </c>
      <c r="E33" s="19" t="s">
        <v>3</v>
      </c>
      <c r="F33" s="201">
        <v>-7.07</v>
      </c>
      <c r="G33" s="34"/>
      <c r="H33" s="35"/>
    </row>
    <row r="34" spans="1:8" s="2" customFormat="1" ht="16.899999999999999" customHeight="1">
      <c r="A34" s="34"/>
      <c r="B34" s="35"/>
      <c r="C34" s="200" t="s">
        <v>3</v>
      </c>
      <c r="D34" s="200" t="s">
        <v>276</v>
      </c>
      <c r="E34" s="19" t="s">
        <v>3</v>
      </c>
      <c r="F34" s="201">
        <v>30.908000000000001</v>
      </c>
      <c r="G34" s="34"/>
      <c r="H34" s="35"/>
    </row>
    <row r="35" spans="1:8" s="2" customFormat="1" ht="16.899999999999999" customHeight="1">
      <c r="A35" s="34"/>
      <c r="B35" s="35"/>
      <c r="C35" s="202" t="s">
        <v>984</v>
      </c>
      <c r="D35" s="34"/>
      <c r="E35" s="34"/>
      <c r="F35" s="34"/>
      <c r="G35" s="34"/>
      <c r="H35" s="35"/>
    </row>
    <row r="36" spans="1:8" s="2" customFormat="1" ht="22.5">
      <c r="A36" s="34"/>
      <c r="B36" s="35"/>
      <c r="C36" s="200" t="s">
        <v>332</v>
      </c>
      <c r="D36" s="200" t="s">
        <v>998</v>
      </c>
      <c r="E36" s="19" t="s">
        <v>82</v>
      </c>
      <c r="F36" s="201">
        <v>12.363</v>
      </c>
      <c r="G36" s="34"/>
      <c r="H36" s="35"/>
    </row>
    <row r="37" spans="1:8" s="2" customFormat="1" ht="16.899999999999999" customHeight="1">
      <c r="A37" s="34"/>
      <c r="B37" s="35"/>
      <c r="C37" s="200" t="s">
        <v>750</v>
      </c>
      <c r="D37" s="200" t="s">
        <v>999</v>
      </c>
      <c r="E37" s="19" t="s">
        <v>82</v>
      </c>
      <c r="F37" s="201">
        <v>30.908000000000001</v>
      </c>
      <c r="G37" s="34"/>
      <c r="H37" s="35"/>
    </row>
    <row r="38" spans="1:8" s="2" customFormat="1" ht="22.5">
      <c r="A38" s="34"/>
      <c r="B38" s="35"/>
      <c r="C38" s="200" t="s">
        <v>765</v>
      </c>
      <c r="D38" s="200" t="s">
        <v>1000</v>
      </c>
      <c r="E38" s="19" t="s">
        <v>82</v>
      </c>
      <c r="F38" s="201">
        <v>30.908000000000001</v>
      </c>
      <c r="G38" s="34"/>
      <c r="H38" s="35"/>
    </row>
    <row r="39" spans="1:8" s="2" customFormat="1" ht="16.899999999999999" customHeight="1">
      <c r="A39" s="34"/>
      <c r="B39" s="35"/>
      <c r="C39" s="196" t="s">
        <v>89</v>
      </c>
      <c r="D39" s="197" t="s">
        <v>90</v>
      </c>
      <c r="E39" s="198" t="s">
        <v>91</v>
      </c>
      <c r="F39" s="199">
        <v>16.37</v>
      </c>
      <c r="G39" s="34"/>
      <c r="H39" s="35"/>
    </row>
    <row r="40" spans="1:8" s="2" customFormat="1" ht="16.899999999999999" customHeight="1">
      <c r="A40" s="34"/>
      <c r="B40" s="35"/>
      <c r="C40" s="200" t="s">
        <v>3</v>
      </c>
      <c r="D40" s="200" t="s">
        <v>1001</v>
      </c>
      <c r="E40" s="19" t="s">
        <v>3</v>
      </c>
      <c r="F40" s="201">
        <v>4.74</v>
      </c>
      <c r="G40" s="34"/>
      <c r="H40" s="35"/>
    </row>
    <row r="41" spans="1:8" s="2" customFormat="1" ht="16.899999999999999" customHeight="1">
      <c r="A41" s="34"/>
      <c r="B41" s="35"/>
      <c r="C41" s="200" t="s">
        <v>3</v>
      </c>
      <c r="D41" s="200" t="s">
        <v>1002</v>
      </c>
      <c r="E41" s="19" t="s">
        <v>3</v>
      </c>
      <c r="F41" s="201">
        <v>4.76</v>
      </c>
      <c r="G41" s="34"/>
      <c r="H41" s="35"/>
    </row>
    <row r="42" spans="1:8" s="2" customFormat="1" ht="16.899999999999999" customHeight="1">
      <c r="A42" s="34"/>
      <c r="B42" s="35"/>
      <c r="C42" s="200" t="s">
        <v>3</v>
      </c>
      <c r="D42" s="200" t="s">
        <v>1003</v>
      </c>
      <c r="E42" s="19" t="s">
        <v>3</v>
      </c>
      <c r="F42" s="201">
        <v>6.87</v>
      </c>
      <c r="G42" s="34"/>
      <c r="H42" s="35"/>
    </row>
    <row r="43" spans="1:8" s="2" customFormat="1" ht="16.899999999999999" customHeight="1">
      <c r="A43" s="34"/>
      <c r="B43" s="35"/>
      <c r="C43" s="200" t="s">
        <v>3</v>
      </c>
      <c r="D43" s="200" t="s">
        <v>276</v>
      </c>
      <c r="E43" s="19" t="s">
        <v>3</v>
      </c>
      <c r="F43" s="201">
        <v>16.37</v>
      </c>
      <c r="G43" s="34"/>
      <c r="H43" s="35"/>
    </row>
    <row r="44" spans="1:8" s="2" customFormat="1" ht="16.899999999999999" customHeight="1">
      <c r="A44" s="34"/>
      <c r="B44" s="35"/>
      <c r="C44" s="202" t="s">
        <v>984</v>
      </c>
      <c r="D44" s="34"/>
      <c r="E44" s="34"/>
      <c r="F44" s="34"/>
      <c r="G44" s="34"/>
      <c r="H44" s="35"/>
    </row>
    <row r="45" spans="1:8" s="2" customFormat="1" ht="16.899999999999999" customHeight="1">
      <c r="A45" s="34"/>
      <c r="B45" s="35"/>
      <c r="C45" s="200" t="s">
        <v>616</v>
      </c>
      <c r="D45" s="200" t="s">
        <v>1004</v>
      </c>
      <c r="E45" s="19" t="s">
        <v>180</v>
      </c>
      <c r="F45" s="201">
        <v>16.37</v>
      </c>
      <c r="G45" s="34"/>
      <c r="H45" s="35"/>
    </row>
    <row r="46" spans="1:8" s="2" customFormat="1" ht="16.899999999999999" customHeight="1">
      <c r="A46" s="34"/>
      <c r="B46" s="35"/>
      <c r="C46" s="200" t="s">
        <v>722</v>
      </c>
      <c r="D46" s="200" t="s">
        <v>1005</v>
      </c>
      <c r="E46" s="19" t="s">
        <v>82</v>
      </c>
      <c r="F46" s="201">
        <v>8.2159999999999993</v>
      </c>
      <c r="G46" s="34"/>
      <c r="H46" s="35"/>
    </row>
    <row r="47" spans="1:8" s="2" customFormat="1" ht="16.899999999999999" customHeight="1">
      <c r="A47" s="34"/>
      <c r="B47" s="35"/>
      <c r="C47" s="200" t="s">
        <v>737</v>
      </c>
      <c r="D47" s="200" t="s">
        <v>1006</v>
      </c>
      <c r="E47" s="19" t="s">
        <v>180</v>
      </c>
      <c r="F47" s="201">
        <v>16.37</v>
      </c>
      <c r="G47" s="34"/>
      <c r="H47" s="35"/>
    </row>
    <row r="48" spans="1:8" s="2" customFormat="1" ht="16.899999999999999" customHeight="1">
      <c r="A48" s="34"/>
      <c r="B48" s="35"/>
      <c r="C48" s="200" t="s">
        <v>781</v>
      </c>
      <c r="D48" s="200" t="s">
        <v>1007</v>
      </c>
      <c r="E48" s="19" t="s">
        <v>180</v>
      </c>
      <c r="F48" s="201">
        <v>37.520000000000003</v>
      </c>
      <c r="G48" s="34"/>
      <c r="H48" s="35"/>
    </row>
    <row r="49" spans="1:8" s="2" customFormat="1" ht="16.899999999999999" customHeight="1">
      <c r="A49" s="34"/>
      <c r="B49" s="35"/>
      <c r="C49" s="196" t="s">
        <v>93</v>
      </c>
      <c r="D49" s="197" t="s">
        <v>94</v>
      </c>
      <c r="E49" s="198" t="s">
        <v>91</v>
      </c>
      <c r="F49" s="199">
        <v>16.37</v>
      </c>
      <c r="G49" s="34"/>
      <c r="H49" s="35"/>
    </row>
    <row r="50" spans="1:8" s="2" customFormat="1" ht="16.899999999999999" customHeight="1">
      <c r="A50" s="34"/>
      <c r="B50" s="35"/>
      <c r="C50" s="200" t="s">
        <v>3</v>
      </c>
      <c r="D50" s="200" t="s">
        <v>89</v>
      </c>
      <c r="E50" s="19" t="s">
        <v>3</v>
      </c>
      <c r="F50" s="201">
        <v>16.37</v>
      </c>
      <c r="G50" s="34"/>
      <c r="H50" s="35"/>
    </row>
    <row r="51" spans="1:8" s="2" customFormat="1" ht="16.899999999999999" customHeight="1">
      <c r="A51" s="34"/>
      <c r="B51" s="35"/>
      <c r="C51" s="200" t="s">
        <v>3</v>
      </c>
      <c r="D51" s="200" t="s">
        <v>276</v>
      </c>
      <c r="E51" s="19" t="s">
        <v>3</v>
      </c>
      <c r="F51" s="201">
        <v>16.37</v>
      </c>
      <c r="G51" s="34"/>
      <c r="H51" s="35"/>
    </row>
    <row r="52" spans="1:8" s="2" customFormat="1" ht="16.899999999999999" customHeight="1">
      <c r="A52" s="34"/>
      <c r="B52" s="35"/>
      <c r="C52" s="202" t="s">
        <v>984</v>
      </c>
      <c r="D52" s="34"/>
      <c r="E52" s="34"/>
      <c r="F52" s="34"/>
      <c r="G52" s="34"/>
      <c r="H52" s="35"/>
    </row>
    <row r="53" spans="1:8" s="2" customFormat="1" ht="16.899999999999999" customHeight="1">
      <c r="A53" s="34"/>
      <c r="B53" s="35"/>
      <c r="C53" s="200" t="s">
        <v>269</v>
      </c>
      <c r="D53" s="200" t="s">
        <v>1008</v>
      </c>
      <c r="E53" s="19" t="s">
        <v>82</v>
      </c>
      <c r="F53" s="201">
        <v>30.908000000000001</v>
      </c>
      <c r="G53" s="34"/>
      <c r="H53" s="35"/>
    </row>
    <row r="54" spans="1:8" s="2" customFormat="1" ht="16.899999999999999" customHeight="1">
      <c r="A54" s="34"/>
      <c r="B54" s="35"/>
      <c r="C54" s="196" t="s">
        <v>1009</v>
      </c>
      <c r="D54" s="197" t="s">
        <v>1010</v>
      </c>
      <c r="E54" s="198" t="s">
        <v>82</v>
      </c>
      <c r="F54" s="199">
        <v>7.9939999999999998</v>
      </c>
      <c r="G54" s="34"/>
      <c r="H54" s="35"/>
    </row>
    <row r="55" spans="1:8" s="2" customFormat="1" ht="16.899999999999999" customHeight="1">
      <c r="A55" s="34"/>
      <c r="B55" s="35"/>
      <c r="C55" s="200" t="s">
        <v>3</v>
      </c>
      <c r="D55" s="200" t="s">
        <v>1011</v>
      </c>
      <c r="E55" s="19" t="s">
        <v>3</v>
      </c>
      <c r="F55" s="201">
        <v>2.2629999999999999</v>
      </c>
      <c r="G55" s="34"/>
      <c r="H55" s="35"/>
    </row>
    <row r="56" spans="1:8" s="2" customFormat="1" ht="16.899999999999999" customHeight="1">
      <c r="A56" s="34"/>
      <c r="B56" s="35"/>
      <c r="C56" s="200" t="s">
        <v>3</v>
      </c>
      <c r="D56" s="200" t="s">
        <v>1012</v>
      </c>
      <c r="E56" s="19" t="s">
        <v>3</v>
      </c>
      <c r="F56" s="201">
        <v>6.0949999999999998</v>
      </c>
      <c r="G56" s="34"/>
      <c r="H56" s="35"/>
    </row>
    <row r="57" spans="1:8" s="2" customFormat="1" ht="16.899999999999999" customHeight="1">
      <c r="A57" s="34"/>
      <c r="B57" s="35"/>
      <c r="C57" s="200" t="s">
        <v>3</v>
      </c>
      <c r="D57" s="200" t="s">
        <v>1013</v>
      </c>
      <c r="E57" s="19" t="s">
        <v>3</v>
      </c>
      <c r="F57" s="201">
        <v>-0.36399999999999999</v>
      </c>
      <c r="G57" s="34"/>
      <c r="H57" s="35"/>
    </row>
    <row r="58" spans="1:8" s="2" customFormat="1" ht="16.899999999999999" customHeight="1">
      <c r="A58" s="34"/>
      <c r="B58" s="35"/>
      <c r="C58" s="200" t="s">
        <v>3</v>
      </c>
      <c r="D58" s="200" t="s">
        <v>276</v>
      </c>
      <c r="E58" s="19" t="s">
        <v>3</v>
      </c>
      <c r="F58" s="201">
        <v>7.9939999999999998</v>
      </c>
      <c r="G58" s="34"/>
      <c r="H58" s="35"/>
    </row>
    <row r="59" spans="1:8" s="2" customFormat="1" ht="16.899999999999999" customHeight="1">
      <c r="A59" s="34"/>
      <c r="B59" s="35"/>
      <c r="C59" s="196" t="s">
        <v>95</v>
      </c>
      <c r="D59" s="197" t="s">
        <v>96</v>
      </c>
      <c r="E59" s="198" t="s">
        <v>82</v>
      </c>
      <c r="F59" s="199">
        <v>1.113</v>
      </c>
      <c r="G59" s="34"/>
      <c r="H59" s="35"/>
    </row>
    <row r="60" spans="1:8" s="2" customFormat="1" ht="16.899999999999999" customHeight="1">
      <c r="A60" s="34"/>
      <c r="B60" s="35"/>
      <c r="C60" s="200" t="s">
        <v>3</v>
      </c>
      <c r="D60" s="200" t="s">
        <v>1014</v>
      </c>
      <c r="E60" s="19" t="s">
        <v>3</v>
      </c>
      <c r="F60" s="201">
        <v>1.113</v>
      </c>
      <c r="G60" s="34"/>
      <c r="H60" s="35"/>
    </row>
    <row r="61" spans="1:8" s="2" customFormat="1" ht="16.899999999999999" customHeight="1">
      <c r="A61" s="34"/>
      <c r="B61" s="35"/>
      <c r="C61" s="202" t="s">
        <v>984</v>
      </c>
      <c r="D61" s="34"/>
      <c r="E61" s="34"/>
      <c r="F61" s="34"/>
      <c r="G61" s="34"/>
      <c r="H61" s="35"/>
    </row>
    <row r="62" spans="1:8" s="2" customFormat="1" ht="16.899999999999999" customHeight="1">
      <c r="A62" s="34"/>
      <c r="B62" s="35"/>
      <c r="C62" s="200" t="s">
        <v>629</v>
      </c>
      <c r="D62" s="200" t="s">
        <v>1015</v>
      </c>
      <c r="E62" s="19" t="s">
        <v>82</v>
      </c>
      <c r="F62" s="201">
        <v>1.113</v>
      </c>
      <c r="G62" s="34"/>
      <c r="H62" s="35"/>
    </row>
    <row r="63" spans="1:8" s="2" customFormat="1" ht="16.899999999999999" customHeight="1">
      <c r="A63" s="34"/>
      <c r="B63" s="35"/>
      <c r="C63" s="200" t="s">
        <v>634</v>
      </c>
      <c r="D63" s="200" t="s">
        <v>1016</v>
      </c>
      <c r="E63" s="19" t="s">
        <v>82</v>
      </c>
      <c r="F63" s="201">
        <v>1.113</v>
      </c>
      <c r="G63" s="34"/>
      <c r="H63" s="35"/>
    </row>
    <row r="64" spans="1:8" s="2" customFormat="1" ht="7.35" customHeight="1">
      <c r="A64" s="34"/>
      <c r="B64" s="44"/>
      <c r="C64" s="45"/>
      <c r="D64" s="45"/>
      <c r="E64" s="45"/>
      <c r="F64" s="45"/>
      <c r="G64" s="45"/>
      <c r="H64" s="35"/>
    </row>
    <row r="65" spans="1:8" s="2" customFormat="1">
      <c r="A65" s="34"/>
      <c r="B65" s="34"/>
      <c r="C65" s="34"/>
      <c r="D65" s="34"/>
      <c r="E65" s="34"/>
      <c r="F65" s="34"/>
      <c r="G65" s="34"/>
      <c r="H65" s="34"/>
    </row>
  </sheetData>
  <mergeCells count="2">
    <mergeCell ref="D5:F5"/>
    <mergeCell ref="D6:F6"/>
  </mergeCells>
  <pageMargins left="0.7" right="0.7" top="0.78740157499999996" bottom="0.78740157499999996" header="0.3" footer="0.3"/>
  <pageSetup paperSize="9" fitToHeight="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19"/>
  <sheetViews>
    <sheetView showGridLines="0" topLeftCell="A43" zoomScale="110" zoomScaleNormal="110" workbookViewId="0"/>
  </sheetViews>
  <sheetFormatPr defaultRowHeight="11.25"/>
  <cols>
    <col min="1" max="1" width="8.33203125" style="203" customWidth="1"/>
    <col min="2" max="2" width="1.6640625" style="203" customWidth="1"/>
    <col min="3" max="4" width="5" style="203" customWidth="1"/>
    <col min="5" max="5" width="11.6640625" style="203" customWidth="1"/>
    <col min="6" max="6" width="9.1640625" style="203" customWidth="1"/>
    <col min="7" max="7" width="5" style="203" customWidth="1"/>
    <col min="8" max="8" width="77.83203125" style="203" customWidth="1"/>
    <col min="9" max="10" width="20" style="203" customWidth="1"/>
    <col min="11" max="11" width="1.6640625" style="203" customWidth="1"/>
  </cols>
  <sheetData>
    <row r="1" spans="2:11" s="1" customFormat="1" ht="37.5" customHeight="1"/>
    <row r="2" spans="2:11" s="1" customFormat="1" ht="7.5" customHeight="1">
      <c r="B2" s="204"/>
      <c r="C2" s="205"/>
      <c r="D2" s="205"/>
      <c r="E2" s="205"/>
      <c r="F2" s="205"/>
      <c r="G2" s="205"/>
      <c r="H2" s="205"/>
      <c r="I2" s="205"/>
      <c r="J2" s="205"/>
      <c r="K2" s="206"/>
    </row>
    <row r="3" spans="2:11" s="16" customFormat="1" ht="45" customHeight="1">
      <c r="B3" s="207"/>
      <c r="C3" s="334" t="s">
        <v>1017</v>
      </c>
      <c r="D3" s="334"/>
      <c r="E3" s="334"/>
      <c r="F3" s="334"/>
      <c r="G3" s="334"/>
      <c r="H3" s="334"/>
      <c r="I3" s="334"/>
      <c r="J3" s="334"/>
      <c r="K3" s="208"/>
    </row>
    <row r="4" spans="2:11" s="1" customFormat="1" ht="25.5" customHeight="1">
      <c r="B4" s="209"/>
      <c r="C4" s="333" t="s">
        <v>1018</v>
      </c>
      <c r="D4" s="333"/>
      <c r="E4" s="333"/>
      <c r="F4" s="333"/>
      <c r="G4" s="333"/>
      <c r="H4" s="333"/>
      <c r="I4" s="333"/>
      <c r="J4" s="333"/>
      <c r="K4" s="210"/>
    </row>
    <row r="5" spans="2:11" s="1" customFormat="1" ht="5.25" customHeight="1">
      <c r="B5" s="209"/>
      <c r="C5" s="211"/>
      <c r="D5" s="211"/>
      <c r="E5" s="211"/>
      <c r="F5" s="211"/>
      <c r="G5" s="211"/>
      <c r="H5" s="211"/>
      <c r="I5" s="211"/>
      <c r="J5" s="211"/>
      <c r="K5" s="210"/>
    </row>
    <row r="6" spans="2:11" s="1" customFormat="1" ht="15" customHeight="1">
      <c r="B6" s="209"/>
      <c r="C6" s="332" t="s">
        <v>1019</v>
      </c>
      <c r="D6" s="332"/>
      <c r="E6" s="332"/>
      <c r="F6" s="332"/>
      <c r="G6" s="332"/>
      <c r="H6" s="332"/>
      <c r="I6" s="332"/>
      <c r="J6" s="332"/>
      <c r="K6" s="210"/>
    </row>
    <row r="7" spans="2:11" s="1" customFormat="1" ht="15" customHeight="1">
      <c r="B7" s="213"/>
      <c r="C7" s="332" t="s">
        <v>1020</v>
      </c>
      <c r="D7" s="332"/>
      <c r="E7" s="332"/>
      <c r="F7" s="332"/>
      <c r="G7" s="332"/>
      <c r="H7" s="332"/>
      <c r="I7" s="332"/>
      <c r="J7" s="332"/>
      <c r="K7" s="210"/>
    </row>
    <row r="8" spans="2:11" s="1" customFormat="1" ht="12.75" customHeight="1">
      <c r="B8" s="213"/>
      <c r="C8" s="212"/>
      <c r="D8" s="212"/>
      <c r="E8" s="212"/>
      <c r="F8" s="212"/>
      <c r="G8" s="212"/>
      <c r="H8" s="212"/>
      <c r="I8" s="212"/>
      <c r="J8" s="212"/>
      <c r="K8" s="210"/>
    </row>
    <row r="9" spans="2:11" s="1" customFormat="1" ht="15" customHeight="1">
      <c r="B9" s="213"/>
      <c r="C9" s="332" t="s">
        <v>1021</v>
      </c>
      <c r="D9" s="332"/>
      <c r="E9" s="332"/>
      <c r="F9" s="332"/>
      <c r="G9" s="332"/>
      <c r="H9" s="332"/>
      <c r="I9" s="332"/>
      <c r="J9" s="332"/>
      <c r="K9" s="210"/>
    </row>
    <row r="10" spans="2:11" s="1" customFormat="1" ht="15" customHeight="1">
      <c r="B10" s="213"/>
      <c r="C10" s="212"/>
      <c r="D10" s="332" t="s">
        <v>1022</v>
      </c>
      <c r="E10" s="332"/>
      <c r="F10" s="332"/>
      <c r="G10" s="332"/>
      <c r="H10" s="332"/>
      <c r="I10" s="332"/>
      <c r="J10" s="332"/>
      <c r="K10" s="210"/>
    </row>
    <row r="11" spans="2:11" s="1" customFormat="1" ht="15" customHeight="1">
      <c r="B11" s="213"/>
      <c r="C11" s="214"/>
      <c r="D11" s="332" t="s">
        <v>1023</v>
      </c>
      <c r="E11" s="332"/>
      <c r="F11" s="332"/>
      <c r="G11" s="332"/>
      <c r="H11" s="332"/>
      <c r="I11" s="332"/>
      <c r="J11" s="332"/>
      <c r="K11" s="210"/>
    </row>
    <row r="12" spans="2:11" s="1" customFormat="1" ht="15" customHeight="1">
      <c r="B12" s="213"/>
      <c r="C12" s="214"/>
      <c r="D12" s="212"/>
      <c r="E12" s="212"/>
      <c r="F12" s="212"/>
      <c r="G12" s="212"/>
      <c r="H12" s="212"/>
      <c r="I12" s="212"/>
      <c r="J12" s="212"/>
      <c r="K12" s="210"/>
    </row>
    <row r="13" spans="2:11" s="1" customFormat="1" ht="15" customHeight="1">
      <c r="B13" s="213"/>
      <c r="C13" s="214"/>
      <c r="D13" s="215" t="s">
        <v>1024</v>
      </c>
      <c r="E13" s="212"/>
      <c r="F13" s="212"/>
      <c r="G13" s="212"/>
      <c r="H13" s="212"/>
      <c r="I13" s="212"/>
      <c r="J13" s="212"/>
      <c r="K13" s="210"/>
    </row>
    <row r="14" spans="2:11" s="1" customFormat="1" ht="12.75" customHeight="1">
      <c r="B14" s="213"/>
      <c r="C14" s="214"/>
      <c r="D14" s="214"/>
      <c r="E14" s="214"/>
      <c r="F14" s="214"/>
      <c r="G14" s="214"/>
      <c r="H14" s="214"/>
      <c r="I14" s="214"/>
      <c r="J14" s="214"/>
      <c r="K14" s="210"/>
    </row>
    <row r="15" spans="2:11" s="1" customFormat="1" ht="15" customHeight="1">
      <c r="B15" s="213"/>
      <c r="C15" s="214"/>
      <c r="D15" s="332" t="s">
        <v>1025</v>
      </c>
      <c r="E15" s="332"/>
      <c r="F15" s="332"/>
      <c r="G15" s="332"/>
      <c r="H15" s="332"/>
      <c r="I15" s="332"/>
      <c r="J15" s="332"/>
      <c r="K15" s="210"/>
    </row>
    <row r="16" spans="2:11" s="1" customFormat="1" ht="15" customHeight="1">
      <c r="B16" s="213"/>
      <c r="C16" s="214"/>
      <c r="D16" s="332" t="s">
        <v>1026</v>
      </c>
      <c r="E16" s="332"/>
      <c r="F16" s="332"/>
      <c r="G16" s="332"/>
      <c r="H16" s="332"/>
      <c r="I16" s="332"/>
      <c r="J16" s="332"/>
      <c r="K16" s="210"/>
    </row>
    <row r="17" spans="2:11" s="1" customFormat="1" ht="15" customHeight="1">
      <c r="B17" s="213"/>
      <c r="C17" s="214"/>
      <c r="D17" s="332" t="s">
        <v>1027</v>
      </c>
      <c r="E17" s="332"/>
      <c r="F17" s="332"/>
      <c r="G17" s="332"/>
      <c r="H17" s="332"/>
      <c r="I17" s="332"/>
      <c r="J17" s="332"/>
      <c r="K17" s="210"/>
    </row>
    <row r="18" spans="2:11" s="1" customFormat="1" ht="15" customHeight="1">
      <c r="B18" s="213"/>
      <c r="C18" s="214"/>
      <c r="D18" s="214"/>
      <c r="E18" s="216" t="s">
        <v>76</v>
      </c>
      <c r="F18" s="332" t="s">
        <v>1028</v>
      </c>
      <c r="G18" s="332"/>
      <c r="H18" s="332"/>
      <c r="I18" s="332"/>
      <c r="J18" s="332"/>
      <c r="K18" s="210"/>
    </row>
    <row r="19" spans="2:11" s="1" customFormat="1" ht="15" customHeight="1">
      <c r="B19" s="213"/>
      <c r="C19" s="214"/>
      <c r="D19" s="214"/>
      <c r="E19" s="216" t="s">
        <v>1029</v>
      </c>
      <c r="F19" s="332" t="s">
        <v>1030</v>
      </c>
      <c r="G19" s="332"/>
      <c r="H19" s="332"/>
      <c r="I19" s="332"/>
      <c r="J19" s="332"/>
      <c r="K19" s="210"/>
    </row>
    <row r="20" spans="2:11" s="1" customFormat="1" ht="15" customHeight="1">
      <c r="B20" s="213"/>
      <c r="C20" s="214"/>
      <c r="D20" s="214"/>
      <c r="E20" s="216" t="s">
        <v>1031</v>
      </c>
      <c r="F20" s="332" t="s">
        <v>1032</v>
      </c>
      <c r="G20" s="332"/>
      <c r="H20" s="332"/>
      <c r="I20" s="332"/>
      <c r="J20" s="332"/>
      <c r="K20" s="210"/>
    </row>
    <row r="21" spans="2:11" s="1" customFormat="1" ht="15" customHeight="1">
      <c r="B21" s="213"/>
      <c r="C21" s="214"/>
      <c r="D21" s="214"/>
      <c r="E21" s="216" t="s">
        <v>1033</v>
      </c>
      <c r="F21" s="332" t="s">
        <v>1034</v>
      </c>
      <c r="G21" s="332"/>
      <c r="H21" s="332"/>
      <c r="I21" s="332"/>
      <c r="J21" s="332"/>
      <c r="K21" s="210"/>
    </row>
    <row r="22" spans="2:11" s="1" customFormat="1" ht="15" customHeight="1">
      <c r="B22" s="213"/>
      <c r="C22" s="214"/>
      <c r="D22" s="214"/>
      <c r="E22" s="216" t="s">
        <v>1035</v>
      </c>
      <c r="F22" s="332" t="s">
        <v>1036</v>
      </c>
      <c r="G22" s="332"/>
      <c r="H22" s="332"/>
      <c r="I22" s="332"/>
      <c r="J22" s="332"/>
      <c r="K22" s="210"/>
    </row>
    <row r="23" spans="2:11" s="1" customFormat="1" ht="15" customHeight="1">
      <c r="B23" s="213"/>
      <c r="C23" s="214"/>
      <c r="D23" s="214"/>
      <c r="E23" s="216" t="s">
        <v>1037</v>
      </c>
      <c r="F23" s="332" t="s">
        <v>1038</v>
      </c>
      <c r="G23" s="332"/>
      <c r="H23" s="332"/>
      <c r="I23" s="332"/>
      <c r="J23" s="332"/>
      <c r="K23" s="210"/>
    </row>
    <row r="24" spans="2:11" s="1" customFormat="1" ht="12.75" customHeight="1">
      <c r="B24" s="213"/>
      <c r="C24" s="214"/>
      <c r="D24" s="214"/>
      <c r="E24" s="214"/>
      <c r="F24" s="214"/>
      <c r="G24" s="214"/>
      <c r="H24" s="214"/>
      <c r="I24" s="214"/>
      <c r="J24" s="214"/>
      <c r="K24" s="210"/>
    </row>
    <row r="25" spans="2:11" s="1" customFormat="1" ht="15" customHeight="1">
      <c r="B25" s="213"/>
      <c r="C25" s="332" t="s">
        <v>1039</v>
      </c>
      <c r="D25" s="332"/>
      <c r="E25" s="332"/>
      <c r="F25" s="332"/>
      <c r="G25" s="332"/>
      <c r="H25" s="332"/>
      <c r="I25" s="332"/>
      <c r="J25" s="332"/>
      <c r="K25" s="210"/>
    </row>
    <row r="26" spans="2:11" s="1" customFormat="1" ht="15" customHeight="1">
      <c r="B26" s="213"/>
      <c r="C26" s="332" t="s">
        <v>1040</v>
      </c>
      <c r="D26" s="332"/>
      <c r="E26" s="332"/>
      <c r="F26" s="332"/>
      <c r="G26" s="332"/>
      <c r="H26" s="332"/>
      <c r="I26" s="332"/>
      <c r="J26" s="332"/>
      <c r="K26" s="210"/>
    </row>
    <row r="27" spans="2:11" s="1" customFormat="1" ht="15" customHeight="1">
      <c r="B27" s="213"/>
      <c r="C27" s="212"/>
      <c r="D27" s="332" t="s">
        <v>1041</v>
      </c>
      <c r="E27" s="332"/>
      <c r="F27" s="332"/>
      <c r="G27" s="332"/>
      <c r="H27" s="332"/>
      <c r="I27" s="332"/>
      <c r="J27" s="332"/>
      <c r="K27" s="210"/>
    </row>
    <row r="28" spans="2:11" s="1" customFormat="1" ht="15" customHeight="1">
      <c r="B28" s="213"/>
      <c r="C28" s="214"/>
      <c r="D28" s="332" t="s">
        <v>1042</v>
      </c>
      <c r="E28" s="332"/>
      <c r="F28" s="332"/>
      <c r="G28" s="332"/>
      <c r="H28" s="332"/>
      <c r="I28" s="332"/>
      <c r="J28" s="332"/>
      <c r="K28" s="210"/>
    </row>
    <row r="29" spans="2:11" s="1" customFormat="1" ht="12.75" customHeight="1">
      <c r="B29" s="213"/>
      <c r="C29" s="214"/>
      <c r="D29" s="214"/>
      <c r="E29" s="214"/>
      <c r="F29" s="214"/>
      <c r="G29" s="214"/>
      <c r="H29" s="214"/>
      <c r="I29" s="214"/>
      <c r="J29" s="214"/>
      <c r="K29" s="210"/>
    </row>
    <row r="30" spans="2:11" s="1" customFormat="1" ht="15" customHeight="1">
      <c r="B30" s="213"/>
      <c r="C30" s="214"/>
      <c r="D30" s="332" t="s">
        <v>1043</v>
      </c>
      <c r="E30" s="332"/>
      <c r="F30" s="332"/>
      <c r="G30" s="332"/>
      <c r="H30" s="332"/>
      <c r="I30" s="332"/>
      <c r="J30" s="332"/>
      <c r="K30" s="210"/>
    </row>
    <row r="31" spans="2:11" s="1" customFormat="1" ht="15" customHeight="1">
      <c r="B31" s="213"/>
      <c r="C31" s="214"/>
      <c r="D31" s="332" t="s">
        <v>1044</v>
      </c>
      <c r="E31" s="332"/>
      <c r="F31" s="332"/>
      <c r="G31" s="332"/>
      <c r="H31" s="332"/>
      <c r="I31" s="332"/>
      <c r="J31" s="332"/>
      <c r="K31" s="210"/>
    </row>
    <row r="32" spans="2:11" s="1" customFormat="1" ht="12.75" customHeight="1">
      <c r="B32" s="213"/>
      <c r="C32" s="214"/>
      <c r="D32" s="214"/>
      <c r="E32" s="214"/>
      <c r="F32" s="214"/>
      <c r="G32" s="214"/>
      <c r="H32" s="214"/>
      <c r="I32" s="214"/>
      <c r="J32" s="214"/>
      <c r="K32" s="210"/>
    </row>
    <row r="33" spans="2:11" s="1" customFormat="1" ht="15" customHeight="1">
      <c r="B33" s="213"/>
      <c r="C33" s="214"/>
      <c r="D33" s="332" t="s">
        <v>1045</v>
      </c>
      <c r="E33" s="332"/>
      <c r="F33" s="332"/>
      <c r="G33" s="332"/>
      <c r="H33" s="332"/>
      <c r="I33" s="332"/>
      <c r="J33" s="332"/>
      <c r="K33" s="210"/>
    </row>
    <row r="34" spans="2:11" s="1" customFormat="1" ht="15" customHeight="1">
      <c r="B34" s="213"/>
      <c r="C34" s="214"/>
      <c r="D34" s="332" t="s">
        <v>1046</v>
      </c>
      <c r="E34" s="332"/>
      <c r="F34" s="332"/>
      <c r="G34" s="332"/>
      <c r="H34" s="332"/>
      <c r="I34" s="332"/>
      <c r="J34" s="332"/>
      <c r="K34" s="210"/>
    </row>
    <row r="35" spans="2:11" s="1" customFormat="1" ht="15" customHeight="1">
      <c r="B35" s="213"/>
      <c r="C35" s="214"/>
      <c r="D35" s="332" t="s">
        <v>1047</v>
      </c>
      <c r="E35" s="332"/>
      <c r="F35" s="332"/>
      <c r="G35" s="332"/>
      <c r="H35" s="332"/>
      <c r="I35" s="332"/>
      <c r="J35" s="332"/>
      <c r="K35" s="210"/>
    </row>
    <row r="36" spans="2:11" s="1" customFormat="1" ht="15" customHeight="1">
      <c r="B36" s="213"/>
      <c r="C36" s="214"/>
      <c r="D36" s="212"/>
      <c r="E36" s="215" t="s">
        <v>137</v>
      </c>
      <c r="F36" s="212"/>
      <c r="G36" s="332" t="s">
        <v>1048</v>
      </c>
      <c r="H36" s="332"/>
      <c r="I36" s="332"/>
      <c r="J36" s="332"/>
      <c r="K36" s="210"/>
    </row>
    <row r="37" spans="2:11" s="1" customFormat="1" ht="30.75" customHeight="1">
      <c r="B37" s="213"/>
      <c r="C37" s="214"/>
      <c r="D37" s="212"/>
      <c r="E37" s="215" t="s">
        <v>1049</v>
      </c>
      <c r="F37" s="212"/>
      <c r="G37" s="332" t="s">
        <v>1050</v>
      </c>
      <c r="H37" s="332"/>
      <c r="I37" s="332"/>
      <c r="J37" s="332"/>
      <c r="K37" s="210"/>
    </row>
    <row r="38" spans="2:11" s="1" customFormat="1" ht="15" customHeight="1">
      <c r="B38" s="213"/>
      <c r="C38" s="214"/>
      <c r="D38" s="212"/>
      <c r="E38" s="215" t="s">
        <v>50</v>
      </c>
      <c r="F38" s="212"/>
      <c r="G38" s="332" t="s">
        <v>1051</v>
      </c>
      <c r="H38" s="332"/>
      <c r="I38" s="332"/>
      <c r="J38" s="332"/>
      <c r="K38" s="210"/>
    </row>
    <row r="39" spans="2:11" s="1" customFormat="1" ht="15" customHeight="1">
      <c r="B39" s="213"/>
      <c r="C39" s="214"/>
      <c r="D39" s="212"/>
      <c r="E39" s="215" t="s">
        <v>51</v>
      </c>
      <c r="F39" s="212"/>
      <c r="G39" s="332" t="s">
        <v>1052</v>
      </c>
      <c r="H39" s="332"/>
      <c r="I39" s="332"/>
      <c r="J39" s="332"/>
      <c r="K39" s="210"/>
    </row>
    <row r="40" spans="2:11" s="1" customFormat="1" ht="15" customHeight="1">
      <c r="B40" s="213"/>
      <c r="C40" s="214"/>
      <c r="D40" s="212"/>
      <c r="E40" s="215" t="s">
        <v>138</v>
      </c>
      <c r="F40" s="212"/>
      <c r="G40" s="332" t="s">
        <v>1053</v>
      </c>
      <c r="H40" s="332"/>
      <c r="I40" s="332"/>
      <c r="J40" s="332"/>
      <c r="K40" s="210"/>
    </row>
    <row r="41" spans="2:11" s="1" customFormat="1" ht="15" customHeight="1">
      <c r="B41" s="213"/>
      <c r="C41" s="214"/>
      <c r="D41" s="212"/>
      <c r="E41" s="215" t="s">
        <v>139</v>
      </c>
      <c r="F41" s="212"/>
      <c r="G41" s="332" t="s">
        <v>1054</v>
      </c>
      <c r="H41" s="332"/>
      <c r="I41" s="332"/>
      <c r="J41" s="332"/>
      <c r="K41" s="210"/>
    </row>
    <row r="42" spans="2:11" s="1" customFormat="1" ht="15" customHeight="1">
      <c r="B42" s="213"/>
      <c r="C42" s="214"/>
      <c r="D42" s="212"/>
      <c r="E42" s="215" t="s">
        <v>1055</v>
      </c>
      <c r="F42" s="212"/>
      <c r="G42" s="332" t="s">
        <v>1056</v>
      </c>
      <c r="H42" s="332"/>
      <c r="I42" s="332"/>
      <c r="J42" s="332"/>
      <c r="K42" s="210"/>
    </row>
    <row r="43" spans="2:11" s="1" customFormat="1" ht="15" customHeight="1">
      <c r="B43" s="213"/>
      <c r="C43" s="214"/>
      <c r="D43" s="212"/>
      <c r="E43" s="215"/>
      <c r="F43" s="212"/>
      <c r="G43" s="332" t="s">
        <v>1057</v>
      </c>
      <c r="H43" s="332"/>
      <c r="I43" s="332"/>
      <c r="J43" s="332"/>
      <c r="K43" s="210"/>
    </row>
    <row r="44" spans="2:11" s="1" customFormat="1" ht="15" customHeight="1">
      <c r="B44" s="213"/>
      <c r="C44" s="214"/>
      <c r="D44" s="212"/>
      <c r="E44" s="215" t="s">
        <v>1058</v>
      </c>
      <c r="F44" s="212"/>
      <c r="G44" s="332" t="s">
        <v>1059</v>
      </c>
      <c r="H44" s="332"/>
      <c r="I44" s="332"/>
      <c r="J44" s="332"/>
      <c r="K44" s="210"/>
    </row>
    <row r="45" spans="2:11" s="1" customFormat="1" ht="15" customHeight="1">
      <c r="B45" s="213"/>
      <c r="C45" s="214"/>
      <c r="D45" s="212"/>
      <c r="E45" s="215" t="s">
        <v>141</v>
      </c>
      <c r="F45" s="212"/>
      <c r="G45" s="332" t="s">
        <v>1060</v>
      </c>
      <c r="H45" s="332"/>
      <c r="I45" s="332"/>
      <c r="J45" s="332"/>
      <c r="K45" s="210"/>
    </row>
    <row r="46" spans="2:11" s="1" customFormat="1" ht="12.75" customHeight="1">
      <c r="B46" s="213"/>
      <c r="C46" s="214"/>
      <c r="D46" s="212"/>
      <c r="E46" s="212"/>
      <c r="F46" s="212"/>
      <c r="G46" s="212"/>
      <c r="H46" s="212"/>
      <c r="I46" s="212"/>
      <c r="J46" s="212"/>
      <c r="K46" s="210"/>
    </row>
    <row r="47" spans="2:11" s="1" customFormat="1" ht="15" customHeight="1">
      <c r="B47" s="213"/>
      <c r="C47" s="214"/>
      <c r="D47" s="332" t="s">
        <v>1061</v>
      </c>
      <c r="E47" s="332"/>
      <c r="F47" s="332"/>
      <c r="G47" s="332"/>
      <c r="H47" s="332"/>
      <c r="I47" s="332"/>
      <c r="J47" s="332"/>
      <c r="K47" s="210"/>
    </row>
    <row r="48" spans="2:11" s="1" customFormat="1" ht="15" customHeight="1">
      <c r="B48" s="213"/>
      <c r="C48" s="214"/>
      <c r="D48" s="214"/>
      <c r="E48" s="332" t="s">
        <v>1062</v>
      </c>
      <c r="F48" s="332"/>
      <c r="G48" s="332"/>
      <c r="H48" s="332"/>
      <c r="I48" s="332"/>
      <c r="J48" s="332"/>
      <c r="K48" s="210"/>
    </row>
    <row r="49" spans="2:11" s="1" customFormat="1" ht="15" customHeight="1">
      <c r="B49" s="213"/>
      <c r="C49" s="214"/>
      <c r="D49" s="214"/>
      <c r="E49" s="332" t="s">
        <v>1063</v>
      </c>
      <c r="F49" s="332"/>
      <c r="G49" s="332"/>
      <c r="H49" s="332"/>
      <c r="I49" s="332"/>
      <c r="J49" s="332"/>
      <c r="K49" s="210"/>
    </row>
    <row r="50" spans="2:11" s="1" customFormat="1" ht="15" customHeight="1">
      <c r="B50" s="213"/>
      <c r="C50" s="214"/>
      <c r="D50" s="214"/>
      <c r="E50" s="332" t="s">
        <v>1064</v>
      </c>
      <c r="F50" s="332"/>
      <c r="G50" s="332"/>
      <c r="H50" s="332"/>
      <c r="I50" s="332"/>
      <c r="J50" s="332"/>
      <c r="K50" s="210"/>
    </row>
    <row r="51" spans="2:11" s="1" customFormat="1" ht="15" customHeight="1">
      <c r="B51" s="213"/>
      <c r="C51" s="214"/>
      <c r="D51" s="332" t="s">
        <v>1065</v>
      </c>
      <c r="E51" s="332"/>
      <c r="F51" s="332"/>
      <c r="G51" s="332"/>
      <c r="H51" s="332"/>
      <c r="I51" s="332"/>
      <c r="J51" s="332"/>
      <c r="K51" s="210"/>
    </row>
    <row r="52" spans="2:11" s="1" customFormat="1" ht="25.5" customHeight="1">
      <c r="B52" s="209"/>
      <c r="C52" s="333" t="s">
        <v>1066</v>
      </c>
      <c r="D52" s="333"/>
      <c r="E52" s="333"/>
      <c r="F52" s="333"/>
      <c r="G52" s="333"/>
      <c r="H52" s="333"/>
      <c r="I52" s="333"/>
      <c r="J52" s="333"/>
      <c r="K52" s="210"/>
    </row>
    <row r="53" spans="2:11" s="1" customFormat="1" ht="5.25" customHeight="1">
      <c r="B53" s="209"/>
      <c r="C53" s="211"/>
      <c r="D53" s="211"/>
      <c r="E53" s="211"/>
      <c r="F53" s="211"/>
      <c r="G53" s="211"/>
      <c r="H53" s="211"/>
      <c r="I53" s="211"/>
      <c r="J53" s="211"/>
      <c r="K53" s="210"/>
    </row>
    <row r="54" spans="2:11" s="1" customFormat="1" ht="15" customHeight="1">
      <c r="B54" s="209"/>
      <c r="C54" s="332" t="s">
        <v>1067</v>
      </c>
      <c r="D54" s="332"/>
      <c r="E54" s="332"/>
      <c r="F54" s="332"/>
      <c r="G54" s="332"/>
      <c r="H54" s="332"/>
      <c r="I54" s="332"/>
      <c r="J54" s="332"/>
      <c r="K54" s="210"/>
    </row>
    <row r="55" spans="2:11" s="1" customFormat="1" ht="15" customHeight="1">
      <c r="B55" s="209"/>
      <c r="C55" s="332" t="s">
        <v>1068</v>
      </c>
      <c r="D55" s="332"/>
      <c r="E55" s="332"/>
      <c r="F55" s="332"/>
      <c r="G55" s="332"/>
      <c r="H55" s="332"/>
      <c r="I55" s="332"/>
      <c r="J55" s="332"/>
      <c r="K55" s="210"/>
    </row>
    <row r="56" spans="2:11" s="1" customFormat="1" ht="12.75" customHeight="1">
      <c r="B56" s="209"/>
      <c r="C56" s="212"/>
      <c r="D56" s="212"/>
      <c r="E56" s="212"/>
      <c r="F56" s="212"/>
      <c r="G56" s="212"/>
      <c r="H56" s="212"/>
      <c r="I56" s="212"/>
      <c r="J56" s="212"/>
      <c r="K56" s="210"/>
    </row>
    <row r="57" spans="2:11" s="1" customFormat="1" ht="15" customHeight="1">
      <c r="B57" s="209"/>
      <c r="C57" s="332" t="s">
        <v>1069</v>
      </c>
      <c r="D57" s="332"/>
      <c r="E57" s="332"/>
      <c r="F57" s="332"/>
      <c r="G57" s="332"/>
      <c r="H57" s="332"/>
      <c r="I57" s="332"/>
      <c r="J57" s="332"/>
      <c r="K57" s="210"/>
    </row>
    <row r="58" spans="2:11" s="1" customFormat="1" ht="15" customHeight="1">
      <c r="B58" s="209"/>
      <c r="C58" s="214"/>
      <c r="D58" s="332" t="s">
        <v>1070</v>
      </c>
      <c r="E58" s="332"/>
      <c r="F58" s="332"/>
      <c r="G58" s="332"/>
      <c r="H58" s="332"/>
      <c r="I58" s="332"/>
      <c r="J58" s="332"/>
      <c r="K58" s="210"/>
    </row>
    <row r="59" spans="2:11" s="1" customFormat="1" ht="15" customHeight="1">
      <c r="B59" s="209"/>
      <c r="C59" s="214"/>
      <c r="D59" s="332" t="s">
        <v>1071</v>
      </c>
      <c r="E59" s="332"/>
      <c r="F59" s="332"/>
      <c r="G59" s="332"/>
      <c r="H59" s="332"/>
      <c r="I59" s="332"/>
      <c r="J59" s="332"/>
      <c r="K59" s="210"/>
    </row>
    <row r="60" spans="2:11" s="1" customFormat="1" ht="15" customHeight="1">
      <c r="B60" s="209"/>
      <c r="C60" s="214"/>
      <c r="D60" s="332" t="s">
        <v>1072</v>
      </c>
      <c r="E60" s="332"/>
      <c r="F60" s="332"/>
      <c r="G60" s="332"/>
      <c r="H60" s="332"/>
      <c r="I60" s="332"/>
      <c r="J60" s="332"/>
      <c r="K60" s="210"/>
    </row>
    <row r="61" spans="2:11" s="1" customFormat="1" ht="15" customHeight="1">
      <c r="B61" s="209"/>
      <c r="C61" s="214"/>
      <c r="D61" s="332" t="s">
        <v>1073</v>
      </c>
      <c r="E61" s="332"/>
      <c r="F61" s="332"/>
      <c r="G61" s="332"/>
      <c r="H61" s="332"/>
      <c r="I61" s="332"/>
      <c r="J61" s="332"/>
      <c r="K61" s="210"/>
    </row>
    <row r="62" spans="2:11" s="1" customFormat="1" ht="15" customHeight="1">
      <c r="B62" s="209"/>
      <c r="C62" s="214"/>
      <c r="D62" s="335" t="s">
        <v>1074</v>
      </c>
      <c r="E62" s="335"/>
      <c r="F62" s="335"/>
      <c r="G62" s="335"/>
      <c r="H62" s="335"/>
      <c r="I62" s="335"/>
      <c r="J62" s="335"/>
      <c r="K62" s="210"/>
    </row>
    <row r="63" spans="2:11" s="1" customFormat="1" ht="15" customHeight="1">
      <c r="B63" s="209"/>
      <c r="C63" s="214"/>
      <c r="D63" s="332" t="s">
        <v>1075</v>
      </c>
      <c r="E63" s="332"/>
      <c r="F63" s="332"/>
      <c r="G63" s="332"/>
      <c r="H63" s="332"/>
      <c r="I63" s="332"/>
      <c r="J63" s="332"/>
      <c r="K63" s="210"/>
    </row>
    <row r="64" spans="2:11" s="1" customFormat="1" ht="12.75" customHeight="1">
      <c r="B64" s="209"/>
      <c r="C64" s="214"/>
      <c r="D64" s="214"/>
      <c r="E64" s="217"/>
      <c r="F64" s="214"/>
      <c r="G64" s="214"/>
      <c r="H64" s="214"/>
      <c r="I64" s="214"/>
      <c r="J64" s="214"/>
      <c r="K64" s="210"/>
    </row>
    <row r="65" spans="2:11" s="1" customFormat="1" ht="15" customHeight="1">
      <c r="B65" s="209"/>
      <c r="C65" s="214"/>
      <c r="D65" s="332" t="s">
        <v>1076</v>
      </c>
      <c r="E65" s="332"/>
      <c r="F65" s="332"/>
      <c r="G65" s="332"/>
      <c r="H65" s="332"/>
      <c r="I65" s="332"/>
      <c r="J65" s="332"/>
      <c r="K65" s="210"/>
    </row>
    <row r="66" spans="2:11" s="1" customFormat="1" ht="15" customHeight="1">
      <c r="B66" s="209"/>
      <c r="C66" s="214"/>
      <c r="D66" s="335" t="s">
        <v>1077</v>
      </c>
      <c r="E66" s="335"/>
      <c r="F66" s="335"/>
      <c r="G66" s="335"/>
      <c r="H66" s="335"/>
      <c r="I66" s="335"/>
      <c r="J66" s="335"/>
      <c r="K66" s="210"/>
    </row>
    <row r="67" spans="2:11" s="1" customFormat="1" ht="15" customHeight="1">
      <c r="B67" s="209"/>
      <c r="C67" s="214"/>
      <c r="D67" s="332" t="s">
        <v>1078</v>
      </c>
      <c r="E67" s="332"/>
      <c r="F67" s="332"/>
      <c r="G67" s="332"/>
      <c r="H67" s="332"/>
      <c r="I67" s="332"/>
      <c r="J67" s="332"/>
      <c r="K67" s="210"/>
    </row>
    <row r="68" spans="2:11" s="1" customFormat="1" ht="15" customHeight="1">
      <c r="B68" s="209"/>
      <c r="C68" s="214"/>
      <c r="D68" s="332" t="s">
        <v>1079</v>
      </c>
      <c r="E68" s="332"/>
      <c r="F68" s="332"/>
      <c r="G68" s="332"/>
      <c r="H68" s="332"/>
      <c r="I68" s="332"/>
      <c r="J68" s="332"/>
      <c r="K68" s="210"/>
    </row>
    <row r="69" spans="2:11" s="1" customFormat="1" ht="15" customHeight="1">
      <c r="B69" s="209"/>
      <c r="C69" s="214"/>
      <c r="D69" s="332" t="s">
        <v>1080</v>
      </c>
      <c r="E69" s="332"/>
      <c r="F69" s="332"/>
      <c r="G69" s="332"/>
      <c r="H69" s="332"/>
      <c r="I69" s="332"/>
      <c r="J69" s="332"/>
      <c r="K69" s="210"/>
    </row>
    <row r="70" spans="2:11" s="1" customFormat="1" ht="15" customHeight="1">
      <c r="B70" s="209"/>
      <c r="C70" s="214"/>
      <c r="D70" s="332" t="s">
        <v>1081</v>
      </c>
      <c r="E70" s="332"/>
      <c r="F70" s="332"/>
      <c r="G70" s="332"/>
      <c r="H70" s="332"/>
      <c r="I70" s="332"/>
      <c r="J70" s="332"/>
      <c r="K70" s="210"/>
    </row>
    <row r="71" spans="2:11" s="1" customFormat="1" ht="12.75" customHeight="1">
      <c r="B71" s="218"/>
      <c r="C71" s="219"/>
      <c r="D71" s="219"/>
      <c r="E71" s="219"/>
      <c r="F71" s="219"/>
      <c r="G71" s="219"/>
      <c r="H71" s="219"/>
      <c r="I71" s="219"/>
      <c r="J71" s="219"/>
      <c r="K71" s="220"/>
    </row>
    <row r="72" spans="2:11" s="1" customFormat="1" ht="18.75" customHeight="1">
      <c r="B72" s="221"/>
      <c r="C72" s="221"/>
      <c r="D72" s="221"/>
      <c r="E72" s="221"/>
      <c r="F72" s="221"/>
      <c r="G72" s="221"/>
      <c r="H72" s="221"/>
      <c r="I72" s="221"/>
      <c r="J72" s="221"/>
      <c r="K72" s="222"/>
    </row>
    <row r="73" spans="2:11" s="1" customFormat="1" ht="18.75" customHeight="1">
      <c r="B73" s="222"/>
      <c r="C73" s="222"/>
      <c r="D73" s="222"/>
      <c r="E73" s="222"/>
      <c r="F73" s="222"/>
      <c r="G73" s="222"/>
      <c r="H73" s="222"/>
      <c r="I73" s="222"/>
      <c r="J73" s="222"/>
      <c r="K73" s="222"/>
    </row>
    <row r="74" spans="2:11" s="1" customFormat="1" ht="7.5" customHeight="1">
      <c r="B74" s="223"/>
      <c r="C74" s="224"/>
      <c r="D74" s="224"/>
      <c r="E74" s="224"/>
      <c r="F74" s="224"/>
      <c r="G74" s="224"/>
      <c r="H74" s="224"/>
      <c r="I74" s="224"/>
      <c r="J74" s="224"/>
      <c r="K74" s="225"/>
    </row>
    <row r="75" spans="2:11" s="1" customFormat="1" ht="45" customHeight="1">
      <c r="B75" s="226"/>
      <c r="C75" s="336" t="s">
        <v>1082</v>
      </c>
      <c r="D75" s="336"/>
      <c r="E75" s="336"/>
      <c r="F75" s="336"/>
      <c r="G75" s="336"/>
      <c r="H75" s="336"/>
      <c r="I75" s="336"/>
      <c r="J75" s="336"/>
      <c r="K75" s="227"/>
    </row>
    <row r="76" spans="2:11" s="1" customFormat="1" ht="17.25" customHeight="1">
      <c r="B76" s="226"/>
      <c r="C76" s="228" t="s">
        <v>1083</v>
      </c>
      <c r="D76" s="228"/>
      <c r="E76" s="228"/>
      <c r="F76" s="228" t="s">
        <v>1084</v>
      </c>
      <c r="G76" s="229"/>
      <c r="H76" s="228" t="s">
        <v>51</v>
      </c>
      <c r="I76" s="228" t="s">
        <v>54</v>
      </c>
      <c r="J76" s="228" t="s">
        <v>1085</v>
      </c>
      <c r="K76" s="227"/>
    </row>
    <row r="77" spans="2:11" s="1" customFormat="1" ht="17.25" customHeight="1">
      <c r="B77" s="226"/>
      <c r="C77" s="230" t="s">
        <v>1086</v>
      </c>
      <c r="D77" s="230"/>
      <c r="E77" s="230"/>
      <c r="F77" s="231" t="s">
        <v>1087</v>
      </c>
      <c r="G77" s="232"/>
      <c r="H77" s="230"/>
      <c r="I77" s="230"/>
      <c r="J77" s="230" t="s">
        <v>1088</v>
      </c>
      <c r="K77" s="227"/>
    </row>
    <row r="78" spans="2:11" s="1" customFormat="1" ht="5.25" customHeight="1">
      <c r="B78" s="226"/>
      <c r="C78" s="233"/>
      <c r="D78" s="233"/>
      <c r="E78" s="233"/>
      <c r="F78" s="233"/>
      <c r="G78" s="234"/>
      <c r="H78" s="233"/>
      <c r="I78" s="233"/>
      <c r="J78" s="233"/>
      <c r="K78" s="227"/>
    </row>
    <row r="79" spans="2:11" s="1" customFormat="1" ht="15" customHeight="1">
      <c r="B79" s="226"/>
      <c r="C79" s="215" t="s">
        <v>50</v>
      </c>
      <c r="D79" s="235"/>
      <c r="E79" s="235"/>
      <c r="F79" s="236" t="s">
        <v>1089</v>
      </c>
      <c r="G79" s="237"/>
      <c r="H79" s="215" t="s">
        <v>1090</v>
      </c>
      <c r="I79" s="215" t="s">
        <v>1091</v>
      </c>
      <c r="J79" s="215">
        <v>20</v>
      </c>
      <c r="K79" s="227"/>
    </row>
    <row r="80" spans="2:11" s="1" customFormat="1" ht="15" customHeight="1">
      <c r="B80" s="226"/>
      <c r="C80" s="215" t="s">
        <v>1092</v>
      </c>
      <c r="D80" s="215"/>
      <c r="E80" s="215"/>
      <c r="F80" s="236" t="s">
        <v>1089</v>
      </c>
      <c r="G80" s="237"/>
      <c r="H80" s="215" t="s">
        <v>1093</v>
      </c>
      <c r="I80" s="215" t="s">
        <v>1091</v>
      </c>
      <c r="J80" s="215">
        <v>120</v>
      </c>
      <c r="K80" s="227"/>
    </row>
    <row r="81" spans="2:11" s="1" customFormat="1" ht="15" customHeight="1">
      <c r="B81" s="238"/>
      <c r="C81" s="215" t="s">
        <v>1094</v>
      </c>
      <c r="D81" s="215"/>
      <c r="E81" s="215"/>
      <c r="F81" s="236" t="s">
        <v>1095</v>
      </c>
      <c r="G81" s="237"/>
      <c r="H81" s="215" t="s">
        <v>1096</v>
      </c>
      <c r="I81" s="215" t="s">
        <v>1091</v>
      </c>
      <c r="J81" s="215">
        <v>50</v>
      </c>
      <c r="K81" s="227"/>
    </row>
    <row r="82" spans="2:11" s="1" customFormat="1" ht="15" customHeight="1">
      <c r="B82" s="238"/>
      <c r="C82" s="215" t="s">
        <v>1097</v>
      </c>
      <c r="D82" s="215"/>
      <c r="E82" s="215"/>
      <c r="F82" s="236" t="s">
        <v>1089</v>
      </c>
      <c r="G82" s="237"/>
      <c r="H82" s="215" t="s">
        <v>1098</v>
      </c>
      <c r="I82" s="215" t="s">
        <v>1099</v>
      </c>
      <c r="J82" s="215"/>
      <c r="K82" s="227"/>
    </row>
    <row r="83" spans="2:11" s="1" customFormat="1" ht="15" customHeight="1">
      <c r="B83" s="238"/>
      <c r="C83" s="239" t="s">
        <v>1100</v>
      </c>
      <c r="D83" s="239"/>
      <c r="E83" s="239"/>
      <c r="F83" s="240" t="s">
        <v>1095</v>
      </c>
      <c r="G83" s="239"/>
      <c r="H83" s="239" t="s">
        <v>1101</v>
      </c>
      <c r="I83" s="239" t="s">
        <v>1091</v>
      </c>
      <c r="J83" s="239">
        <v>15</v>
      </c>
      <c r="K83" s="227"/>
    </row>
    <row r="84" spans="2:11" s="1" customFormat="1" ht="15" customHeight="1">
      <c r="B84" s="238"/>
      <c r="C84" s="239" t="s">
        <v>1102</v>
      </c>
      <c r="D84" s="239"/>
      <c r="E84" s="239"/>
      <c r="F84" s="240" t="s">
        <v>1095</v>
      </c>
      <c r="G84" s="239"/>
      <c r="H84" s="239" t="s">
        <v>1103</v>
      </c>
      <c r="I84" s="239" t="s">
        <v>1091</v>
      </c>
      <c r="J84" s="239">
        <v>15</v>
      </c>
      <c r="K84" s="227"/>
    </row>
    <row r="85" spans="2:11" s="1" customFormat="1" ht="15" customHeight="1">
      <c r="B85" s="238"/>
      <c r="C85" s="239" t="s">
        <v>1104</v>
      </c>
      <c r="D85" s="239"/>
      <c r="E85" s="239"/>
      <c r="F85" s="240" t="s">
        <v>1095</v>
      </c>
      <c r="G85" s="239"/>
      <c r="H85" s="239" t="s">
        <v>1105</v>
      </c>
      <c r="I85" s="239" t="s">
        <v>1091</v>
      </c>
      <c r="J85" s="239">
        <v>20</v>
      </c>
      <c r="K85" s="227"/>
    </row>
    <row r="86" spans="2:11" s="1" customFormat="1" ht="15" customHeight="1">
      <c r="B86" s="238"/>
      <c r="C86" s="239" t="s">
        <v>1106</v>
      </c>
      <c r="D86" s="239"/>
      <c r="E86" s="239"/>
      <c r="F86" s="240" t="s">
        <v>1095</v>
      </c>
      <c r="G86" s="239"/>
      <c r="H86" s="239" t="s">
        <v>1107</v>
      </c>
      <c r="I86" s="239" t="s">
        <v>1091</v>
      </c>
      <c r="J86" s="239">
        <v>20</v>
      </c>
      <c r="K86" s="227"/>
    </row>
    <row r="87" spans="2:11" s="1" customFormat="1" ht="15" customHeight="1">
      <c r="B87" s="238"/>
      <c r="C87" s="215" t="s">
        <v>1108</v>
      </c>
      <c r="D87" s="215"/>
      <c r="E87" s="215"/>
      <c r="F87" s="236" t="s">
        <v>1095</v>
      </c>
      <c r="G87" s="237"/>
      <c r="H87" s="215" t="s">
        <v>1109</v>
      </c>
      <c r="I87" s="215" t="s">
        <v>1091</v>
      </c>
      <c r="J87" s="215">
        <v>50</v>
      </c>
      <c r="K87" s="227"/>
    </row>
    <row r="88" spans="2:11" s="1" customFormat="1" ht="15" customHeight="1">
      <c r="B88" s="238"/>
      <c r="C88" s="215" t="s">
        <v>1110</v>
      </c>
      <c r="D88" s="215"/>
      <c r="E88" s="215"/>
      <c r="F88" s="236" t="s">
        <v>1095</v>
      </c>
      <c r="G88" s="237"/>
      <c r="H88" s="215" t="s">
        <v>1111</v>
      </c>
      <c r="I88" s="215" t="s">
        <v>1091</v>
      </c>
      <c r="J88" s="215">
        <v>20</v>
      </c>
      <c r="K88" s="227"/>
    </row>
    <row r="89" spans="2:11" s="1" customFormat="1" ht="15" customHeight="1">
      <c r="B89" s="238"/>
      <c r="C89" s="215" t="s">
        <v>1112</v>
      </c>
      <c r="D89" s="215"/>
      <c r="E89" s="215"/>
      <c r="F89" s="236" t="s">
        <v>1095</v>
      </c>
      <c r="G89" s="237"/>
      <c r="H89" s="215" t="s">
        <v>1113</v>
      </c>
      <c r="I89" s="215" t="s">
        <v>1091</v>
      </c>
      <c r="J89" s="215">
        <v>20</v>
      </c>
      <c r="K89" s="227"/>
    </row>
    <row r="90" spans="2:11" s="1" customFormat="1" ht="15" customHeight="1">
      <c r="B90" s="238"/>
      <c r="C90" s="215" t="s">
        <v>1114</v>
      </c>
      <c r="D90" s="215"/>
      <c r="E90" s="215"/>
      <c r="F90" s="236" t="s">
        <v>1095</v>
      </c>
      <c r="G90" s="237"/>
      <c r="H90" s="215" t="s">
        <v>1115</v>
      </c>
      <c r="I90" s="215" t="s">
        <v>1091</v>
      </c>
      <c r="J90" s="215">
        <v>50</v>
      </c>
      <c r="K90" s="227"/>
    </row>
    <row r="91" spans="2:11" s="1" customFormat="1" ht="15" customHeight="1">
      <c r="B91" s="238"/>
      <c r="C91" s="215" t="s">
        <v>1116</v>
      </c>
      <c r="D91" s="215"/>
      <c r="E91" s="215"/>
      <c r="F91" s="236" t="s">
        <v>1095</v>
      </c>
      <c r="G91" s="237"/>
      <c r="H91" s="215" t="s">
        <v>1116</v>
      </c>
      <c r="I91" s="215" t="s">
        <v>1091</v>
      </c>
      <c r="J91" s="215">
        <v>50</v>
      </c>
      <c r="K91" s="227"/>
    </row>
    <row r="92" spans="2:11" s="1" customFormat="1" ht="15" customHeight="1">
      <c r="B92" s="238"/>
      <c r="C92" s="215" t="s">
        <v>1117</v>
      </c>
      <c r="D92" s="215"/>
      <c r="E92" s="215"/>
      <c r="F92" s="236" t="s">
        <v>1095</v>
      </c>
      <c r="G92" s="237"/>
      <c r="H92" s="215" t="s">
        <v>1118</v>
      </c>
      <c r="I92" s="215" t="s">
        <v>1091</v>
      </c>
      <c r="J92" s="215">
        <v>255</v>
      </c>
      <c r="K92" s="227"/>
    </row>
    <row r="93" spans="2:11" s="1" customFormat="1" ht="15" customHeight="1">
      <c r="B93" s="238"/>
      <c r="C93" s="215" t="s">
        <v>1119</v>
      </c>
      <c r="D93" s="215"/>
      <c r="E93" s="215"/>
      <c r="F93" s="236" t="s">
        <v>1089</v>
      </c>
      <c r="G93" s="237"/>
      <c r="H93" s="215" t="s">
        <v>1120</v>
      </c>
      <c r="I93" s="215" t="s">
        <v>1121</v>
      </c>
      <c r="J93" s="215"/>
      <c r="K93" s="227"/>
    </row>
    <row r="94" spans="2:11" s="1" customFormat="1" ht="15" customHeight="1">
      <c r="B94" s="238"/>
      <c r="C94" s="215" t="s">
        <v>1122</v>
      </c>
      <c r="D94" s="215"/>
      <c r="E94" s="215"/>
      <c r="F94" s="236" t="s">
        <v>1089</v>
      </c>
      <c r="G94" s="237"/>
      <c r="H94" s="215" t="s">
        <v>1123</v>
      </c>
      <c r="I94" s="215" t="s">
        <v>1124</v>
      </c>
      <c r="J94" s="215"/>
      <c r="K94" s="227"/>
    </row>
    <row r="95" spans="2:11" s="1" customFormat="1" ht="15" customHeight="1">
      <c r="B95" s="238"/>
      <c r="C95" s="215" t="s">
        <v>1125</v>
      </c>
      <c r="D95" s="215"/>
      <c r="E95" s="215"/>
      <c r="F95" s="236" t="s">
        <v>1089</v>
      </c>
      <c r="G95" s="237"/>
      <c r="H95" s="215" t="s">
        <v>1125</v>
      </c>
      <c r="I95" s="215" t="s">
        <v>1124</v>
      </c>
      <c r="J95" s="215"/>
      <c r="K95" s="227"/>
    </row>
    <row r="96" spans="2:11" s="1" customFormat="1" ht="15" customHeight="1">
      <c r="B96" s="238"/>
      <c r="C96" s="215" t="s">
        <v>35</v>
      </c>
      <c r="D96" s="215"/>
      <c r="E96" s="215"/>
      <c r="F96" s="236" t="s">
        <v>1089</v>
      </c>
      <c r="G96" s="237"/>
      <c r="H96" s="215" t="s">
        <v>1126</v>
      </c>
      <c r="I96" s="215" t="s">
        <v>1124</v>
      </c>
      <c r="J96" s="215"/>
      <c r="K96" s="227"/>
    </row>
    <row r="97" spans="2:11" s="1" customFormat="1" ht="15" customHeight="1">
      <c r="B97" s="238"/>
      <c r="C97" s="215" t="s">
        <v>45</v>
      </c>
      <c r="D97" s="215"/>
      <c r="E97" s="215"/>
      <c r="F97" s="236" t="s">
        <v>1089</v>
      </c>
      <c r="G97" s="237"/>
      <c r="H97" s="215" t="s">
        <v>1127</v>
      </c>
      <c r="I97" s="215" t="s">
        <v>1124</v>
      </c>
      <c r="J97" s="215"/>
      <c r="K97" s="227"/>
    </row>
    <row r="98" spans="2:11" s="1" customFormat="1" ht="15" customHeight="1">
      <c r="B98" s="241"/>
      <c r="C98" s="242"/>
      <c r="D98" s="242"/>
      <c r="E98" s="242"/>
      <c r="F98" s="242"/>
      <c r="G98" s="242"/>
      <c r="H98" s="242"/>
      <c r="I98" s="242"/>
      <c r="J98" s="242"/>
      <c r="K98" s="243"/>
    </row>
    <row r="99" spans="2:11" s="1" customFormat="1" ht="18.75" customHeight="1">
      <c r="B99" s="244"/>
      <c r="C99" s="245"/>
      <c r="D99" s="245"/>
      <c r="E99" s="245"/>
      <c r="F99" s="245"/>
      <c r="G99" s="245"/>
      <c r="H99" s="245"/>
      <c r="I99" s="245"/>
      <c r="J99" s="245"/>
      <c r="K99" s="244"/>
    </row>
    <row r="100" spans="2:11" s="1" customFormat="1" ht="18.75" customHeight="1">
      <c r="B100" s="222"/>
      <c r="C100" s="222"/>
      <c r="D100" s="222"/>
      <c r="E100" s="222"/>
      <c r="F100" s="222"/>
      <c r="G100" s="222"/>
      <c r="H100" s="222"/>
      <c r="I100" s="222"/>
      <c r="J100" s="222"/>
      <c r="K100" s="222"/>
    </row>
    <row r="101" spans="2:11" s="1" customFormat="1" ht="7.5" customHeight="1">
      <c r="B101" s="223"/>
      <c r="C101" s="224"/>
      <c r="D101" s="224"/>
      <c r="E101" s="224"/>
      <c r="F101" s="224"/>
      <c r="G101" s="224"/>
      <c r="H101" s="224"/>
      <c r="I101" s="224"/>
      <c r="J101" s="224"/>
      <c r="K101" s="225"/>
    </row>
    <row r="102" spans="2:11" s="1" customFormat="1" ht="45" customHeight="1">
      <c r="B102" s="226"/>
      <c r="C102" s="336" t="s">
        <v>1128</v>
      </c>
      <c r="D102" s="336"/>
      <c r="E102" s="336"/>
      <c r="F102" s="336"/>
      <c r="G102" s="336"/>
      <c r="H102" s="336"/>
      <c r="I102" s="336"/>
      <c r="J102" s="336"/>
      <c r="K102" s="227"/>
    </row>
    <row r="103" spans="2:11" s="1" customFormat="1" ht="17.25" customHeight="1">
      <c r="B103" s="226"/>
      <c r="C103" s="228" t="s">
        <v>1083</v>
      </c>
      <c r="D103" s="228"/>
      <c r="E103" s="228"/>
      <c r="F103" s="228" t="s">
        <v>1084</v>
      </c>
      <c r="G103" s="229"/>
      <c r="H103" s="228" t="s">
        <v>51</v>
      </c>
      <c r="I103" s="228" t="s">
        <v>54</v>
      </c>
      <c r="J103" s="228" t="s">
        <v>1085</v>
      </c>
      <c r="K103" s="227"/>
    </row>
    <row r="104" spans="2:11" s="1" customFormat="1" ht="17.25" customHeight="1">
      <c r="B104" s="226"/>
      <c r="C104" s="230" t="s">
        <v>1086</v>
      </c>
      <c r="D104" s="230"/>
      <c r="E104" s="230"/>
      <c r="F104" s="231" t="s">
        <v>1087</v>
      </c>
      <c r="G104" s="232"/>
      <c r="H104" s="230"/>
      <c r="I104" s="230"/>
      <c r="J104" s="230" t="s">
        <v>1088</v>
      </c>
      <c r="K104" s="227"/>
    </row>
    <row r="105" spans="2:11" s="1" customFormat="1" ht="5.25" customHeight="1">
      <c r="B105" s="226"/>
      <c r="C105" s="228"/>
      <c r="D105" s="228"/>
      <c r="E105" s="228"/>
      <c r="F105" s="228"/>
      <c r="G105" s="246"/>
      <c r="H105" s="228"/>
      <c r="I105" s="228"/>
      <c r="J105" s="228"/>
      <c r="K105" s="227"/>
    </row>
    <row r="106" spans="2:11" s="1" customFormat="1" ht="15" customHeight="1">
      <c r="B106" s="226"/>
      <c r="C106" s="215" t="s">
        <v>50</v>
      </c>
      <c r="D106" s="235"/>
      <c r="E106" s="235"/>
      <c r="F106" s="236" t="s">
        <v>1089</v>
      </c>
      <c r="G106" s="215"/>
      <c r="H106" s="215" t="s">
        <v>1129</v>
      </c>
      <c r="I106" s="215" t="s">
        <v>1091</v>
      </c>
      <c r="J106" s="215">
        <v>20</v>
      </c>
      <c r="K106" s="227"/>
    </row>
    <row r="107" spans="2:11" s="1" customFormat="1" ht="15" customHeight="1">
      <c r="B107" s="226"/>
      <c r="C107" s="215" t="s">
        <v>1092</v>
      </c>
      <c r="D107" s="215"/>
      <c r="E107" s="215"/>
      <c r="F107" s="236" t="s">
        <v>1089</v>
      </c>
      <c r="G107" s="215"/>
      <c r="H107" s="215" t="s">
        <v>1129</v>
      </c>
      <c r="I107" s="215" t="s">
        <v>1091</v>
      </c>
      <c r="J107" s="215">
        <v>120</v>
      </c>
      <c r="K107" s="227"/>
    </row>
    <row r="108" spans="2:11" s="1" customFormat="1" ht="15" customHeight="1">
      <c r="B108" s="238"/>
      <c r="C108" s="215" t="s">
        <v>1094</v>
      </c>
      <c r="D108" s="215"/>
      <c r="E108" s="215"/>
      <c r="F108" s="236" t="s">
        <v>1095</v>
      </c>
      <c r="G108" s="215"/>
      <c r="H108" s="215" t="s">
        <v>1129</v>
      </c>
      <c r="I108" s="215" t="s">
        <v>1091</v>
      </c>
      <c r="J108" s="215">
        <v>50</v>
      </c>
      <c r="K108" s="227"/>
    </row>
    <row r="109" spans="2:11" s="1" customFormat="1" ht="15" customHeight="1">
      <c r="B109" s="238"/>
      <c r="C109" s="215" t="s">
        <v>1097</v>
      </c>
      <c r="D109" s="215"/>
      <c r="E109" s="215"/>
      <c r="F109" s="236" t="s">
        <v>1089</v>
      </c>
      <c r="G109" s="215"/>
      <c r="H109" s="215" t="s">
        <v>1129</v>
      </c>
      <c r="I109" s="215" t="s">
        <v>1099</v>
      </c>
      <c r="J109" s="215"/>
      <c r="K109" s="227"/>
    </row>
    <row r="110" spans="2:11" s="1" customFormat="1" ht="15" customHeight="1">
      <c r="B110" s="238"/>
      <c r="C110" s="215" t="s">
        <v>1108</v>
      </c>
      <c r="D110" s="215"/>
      <c r="E110" s="215"/>
      <c r="F110" s="236" t="s">
        <v>1095</v>
      </c>
      <c r="G110" s="215"/>
      <c r="H110" s="215" t="s">
        <v>1129</v>
      </c>
      <c r="I110" s="215" t="s">
        <v>1091</v>
      </c>
      <c r="J110" s="215">
        <v>50</v>
      </c>
      <c r="K110" s="227"/>
    </row>
    <row r="111" spans="2:11" s="1" customFormat="1" ht="15" customHeight="1">
      <c r="B111" s="238"/>
      <c r="C111" s="215" t="s">
        <v>1116</v>
      </c>
      <c r="D111" s="215"/>
      <c r="E111" s="215"/>
      <c r="F111" s="236" t="s">
        <v>1095</v>
      </c>
      <c r="G111" s="215"/>
      <c r="H111" s="215" t="s">
        <v>1129</v>
      </c>
      <c r="I111" s="215" t="s">
        <v>1091</v>
      </c>
      <c r="J111" s="215">
        <v>50</v>
      </c>
      <c r="K111" s="227"/>
    </row>
    <row r="112" spans="2:11" s="1" customFormat="1" ht="15" customHeight="1">
      <c r="B112" s="238"/>
      <c r="C112" s="215" t="s">
        <v>1114</v>
      </c>
      <c r="D112" s="215"/>
      <c r="E112" s="215"/>
      <c r="F112" s="236" t="s">
        <v>1095</v>
      </c>
      <c r="G112" s="215"/>
      <c r="H112" s="215" t="s">
        <v>1129</v>
      </c>
      <c r="I112" s="215" t="s">
        <v>1091</v>
      </c>
      <c r="J112" s="215">
        <v>50</v>
      </c>
      <c r="K112" s="227"/>
    </row>
    <row r="113" spans="2:11" s="1" customFormat="1" ht="15" customHeight="1">
      <c r="B113" s="238"/>
      <c r="C113" s="215" t="s">
        <v>50</v>
      </c>
      <c r="D113" s="215"/>
      <c r="E113" s="215"/>
      <c r="F113" s="236" t="s">
        <v>1089</v>
      </c>
      <c r="G113" s="215"/>
      <c r="H113" s="215" t="s">
        <v>1130</v>
      </c>
      <c r="I113" s="215" t="s">
        <v>1091</v>
      </c>
      <c r="J113" s="215">
        <v>20</v>
      </c>
      <c r="K113" s="227"/>
    </row>
    <row r="114" spans="2:11" s="1" customFormat="1" ht="15" customHeight="1">
      <c r="B114" s="238"/>
      <c r="C114" s="215" t="s">
        <v>1131</v>
      </c>
      <c r="D114" s="215"/>
      <c r="E114" s="215"/>
      <c r="F114" s="236" t="s">
        <v>1089</v>
      </c>
      <c r="G114" s="215"/>
      <c r="H114" s="215" t="s">
        <v>1132</v>
      </c>
      <c r="I114" s="215" t="s">
        <v>1091</v>
      </c>
      <c r="J114" s="215">
        <v>120</v>
      </c>
      <c r="K114" s="227"/>
    </row>
    <row r="115" spans="2:11" s="1" customFormat="1" ht="15" customHeight="1">
      <c r="B115" s="238"/>
      <c r="C115" s="215" t="s">
        <v>35</v>
      </c>
      <c r="D115" s="215"/>
      <c r="E115" s="215"/>
      <c r="F115" s="236" t="s">
        <v>1089</v>
      </c>
      <c r="G115" s="215"/>
      <c r="H115" s="215" t="s">
        <v>1133</v>
      </c>
      <c r="I115" s="215" t="s">
        <v>1124</v>
      </c>
      <c r="J115" s="215"/>
      <c r="K115" s="227"/>
    </row>
    <row r="116" spans="2:11" s="1" customFormat="1" ht="15" customHeight="1">
      <c r="B116" s="238"/>
      <c r="C116" s="215" t="s">
        <v>45</v>
      </c>
      <c r="D116" s="215"/>
      <c r="E116" s="215"/>
      <c r="F116" s="236" t="s">
        <v>1089</v>
      </c>
      <c r="G116" s="215"/>
      <c r="H116" s="215" t="s">
        <v>1134</v>
      </c>
      <c r="I116" s="215" t="s">
        <v>1124</v>
      </c>
      <c r="J116" s="215"/>
      <c r="K116" s="227"/>
    </row>
    <row r="117" spans="2:11" s="1" customFormat="1" ht="15" customHeight="1">
      <c r="B117" s="238"/>
      <c r="C117" s="215" t="s">
        <v>54</v>
      </c>
      <c r="D117" s="215"/>
      <c r="E117" s="215"/>
      <c r="F117" s="236" t="s">
        <v>1089</v>
      </c>
      <c r="G117" s="215"/>
      <c r="H117" s="215" t="s">
        <v>1135</v>
      </c>
      <c r="I117" s="215" t="s">
        <v>1136</v>
      </c>
      <c r="J117" s="215"/>
      <c r="K117" s="227"/>
    </row>
    <row r="118" spans="2:11" s="1" customFormat="1" ht="15" customHeight="1">
      <c r="B118" s="241"/>
      <c r="C118" s="247"/>
      <c r="D118" s="247"/>
      <c r="E118" s="247"/>
      <c r="F118" s="247"/>
      <c r="G118" s="247"/>
      <c r="H118" s="247"/>
      <c r="I118" s="247"/>
      <c r="J118" s="247"/>
      <c r="K118" s="243"/>
    </row>
    <row r="119" spans="2:11" s="1" customFormat="1" ht="18.75" customHeight="1">
      <c r="B119" s="248"/>
      <c r="C119" s="249"/>
      <c r="D119" s="249"/>
      <c r="E119" s="249"/>
      <c r="F119" s="250"/>
      <c r="G119" s="249"/>
      <c r="H119" s="249"/>
      <c r="I119" s="249"/>
      <c r="J119" s="249"/>
      <c r="K119" s="248"/>
    </row>
    <row r="120" spans="2:11" s="1" customFormat="1" ht="18.75" customHeight="1">
      <c r="B120" s="222"/>
      <c r="C120" s="222"/>
      <c r="D120" s="222"/>
      <c r="E120" s="222"/>
      <c r="F120" s="222"/>
      <c r="G120" s="222"/>
      <c r="H120" s="222"/>
      <c r="I120" s="222"/>
      <c r="J120" s="222"/>
      <c r="K120" s="222"/>
    </row>
    <row r="121" spans="2:11" s="1" customFormat="1" ht="7.5" customHeight="1">
      <c r="B121" s="251"/>
      <c r="C121" s="252"/>
      <c r="D121" s="252"/>
      <c r="E121" s="252"/>
      <c r="F121" s="252"/>
      <c r="G121" s="252"/>
      <c r="H121" s="252"/>
      <c r="I121" s="252"/>
      <c r="J121" s="252"/>
      <c r="K121" s="253"/>
    </row>
    <row r="122" spans="2:11" s="1" customFormat="1" ht="45" customHeight="1">
      <c r="B122" s="254"/>
      <c r="C122" s="334" t="s">
        <v>1137</v>
      </c>
      <c r="D122" s="334"/>
      <c r="E122" s="334"/>
      <c r="F122" s="334"/>
      <c r="G122" s="334"/>
      <c r="H122" s="334"/>
      <c r="I122" s="334"/>
      <c r="J122" s="334"/>
      <c r="K122" s="255"/>
    </row>
    <row r="123" spans="2:11" s="1" customFormat="1" ht="17.25" customHeight="1">
      <c r="B123" s="256"/>
      <c r="C123" s="228" t="s">
        <v>1083</v>
      </c>
      <c r="D123" s="228"/>
      <c r="E123" s="228"/>
      <c r="F123" s="228" t="s">
        <v>1084</v>
      </c>
      <c r="G123" s="229"/>
      <c r="H123" s="228" t="s">
        <v>51</v>
      </c>
      <c r="I123" s="228" t="s">
        <v>54</v>
      </c>
      <c r="J123" s="228" t="s">
        <v>1085</v>
      </c>
      <c r="K123" s="257"/>
    </row>
    <row r="124" spans="2:11" s="1" customFormat="1" ht="17.25" customHeight="1">
      <c r="B124" s="256"/>
      <c r="C124" s="230" t="s">
        <v>1086</v>
      </c>
      <c r="D124" s="230"/>
      <c r="E124" s="230"/>
      <c r="F124" s="231" t="s">
        <v>1087</v>
      </c>
      <c r="G124" s="232"/>
      <c r="H124" s="230"/>
      <c r="I124" s="230"/>
      <c r="J124" s="230" t="s">
        <v>1088</v>
      </c>
      <c r="K124" s="257"/>
    </row>
    <row r="125" spans="2:11" s="1" customFormat="1" ht="5.25" customHeight="1">
      <c r="B125" s="258"/>
      <c r="C125" s="233"/>
      <c r="D125" s="233"/>
      <c r="E125" s="233"/>
      <c r="F125" s="233"/>
      <c r="G125" s="259"/>
      <c r="H125" s="233"/>
      <c r="I125" s="233"/>
      <c r="J125" s="233"/>
      <c r="K125" s="260"/>
    </row>
    <row r="126" spans="2:11" s="1" customFormat="1" ht="15" customHeight="1">
      <c r="B126" s="258"/>
      <c r="C126" s="215" t="s">
        <v>1092</v>
      </c>
      <c r="D126" s="235"/>
      <c r="E126" s="235"/>
      <c r="F126" s="236" t="s">
        <v>1089</v>
      </c>
      <c r="G126" s="215"/>
      <c r="H126" s="215" t="s">
        <v>1129</v>
      </c>
      <c r="I126" s="215" t="s">
        <v>1091</v>
      </c>
      <c r="J126" s="215">
        <v>120</v>
      </c>
      <c r="K126" s="261"/>
    </row>
    <row r="127" spans="2:11" s="1" customFormat="1" ht="15" customHeight="1">
      <c r="B127" s="258"/>
      <c r="C127" s="215" t="s">
        <v>1138</v>
      </c>
      <c r="D127" s="215"/>
      <c r="E127" s="215"/>
      <c r="F127" s="236" t="s">
        <v>1089</v>
      </c>
      <c r="G127" s="215"/>
      <c r="H127" s="215" t="s">
        <v>1139</v>
      </c>
      <c r="I127" s="215" t="s">
        <v>1091</v>
      </c>
      <c r="J127" s="215" t="s">
        <v>1140</v>
      </c>
      <c r="K127" s="261"/>
    </row>
    <row r="128" spans="2:11" s="1" customFormat="1" ht="15" customHeight="1">
      <c r="B128" s="258"/>
      <c r="C128" s="215" t="s">
        <v>1037</v>
      </c>
      <c r="D128" s="215"/>
      <c r="E128" s="215"/>
      <c r="F128" s="236" t="s">
        <v>1089</v>
      </c>
      <c r="G128" s="215"/>
      <c r="H128" s="215" t="s">
        <v>1141</v>
      </c>
      <c r="I128" s="215" t="s">
        <v>1091</v>
      </c>
      <c r="J128" s="215" t="s">
        <v>1140</v>
      </c>
      <c r="K128" s="261"/>
    </row>
    <row r="129" spans="2:11" s="1" customFormat="1" ht="15" customHeight="1">
      <c r="B129" s="258"/>
      <c r="C129" s="215" t="s">
        <v>1100</v>
      </c>
      <c r="D129" s="215"/>
      <c r="E129" s="215"/>
      <c r="F129" s="236" t="s">
        <v>1095</v>
      </c>
      <c r="G129" s="215"/>
      <c r="H129" s="215" t="s">
        <v>1101</v>
      </c>
      <c r="I129" s="215" t="s">
        <v>1091</v>
      </c>
      <c r="J129" s="215">
        <v>15</v>
      </c>
      <c r="K129" s="261"/>
    </row>
    <row r="130" spans="2:11" s="1" customFormat="1" ht="15" customHeight="1">
      <c r="B130" s="258"/>
      <c r="C130" s="239" t="s">
        <v>1102</v>
      </c>
      <c r="D130" s="239"/>
      <c r="E130" s="239"/>
      <c r="F130" s="240" t="s">
        <v>1095</v>
      </c>
      <c r="G130" s="239"/>
      <c r="H130" s="239" t="s">
        <v>1103</v>
      </c>
      <c r="I130" s="239" t="s">
        <v>1091</v>
      </c>
      <c r="J130" s="239">
        <v>15</v>
      </c>
      <c r="K130" s="261"/>
    </row>
    <row r="131" spans="2:11" s="1" customFormat="1" ht="15" customHeight="1">
      <c r="B131" s="258"/>
      <c r="C131" s="239" t="s">
        <v>1104</v>
      </c>
      <c r="D131" s="239"/>
      <c r="E131" s="239"/>
      <c r="F131" s="240" t="s">
        <v>1095</v>
      </c>
      <c r="G131" s="239"/>
      <c r="H131" s="239" t="s">
        <v>1105</v>
      </c>
      <c r="I131" s="239" t="s">
        <v>1091</v>
      </c>
      <c r="J131" s="239">
        <v>20</v>
      </c>
      <c r="K131" s="261"/>
    </row>
    <row r="132" spans="2:11" s="1" customFormat="1" ht="15" customHeight="1">
      <c r="B132" s="258"/>
      <c r="C132" s="239" t="s">
        <v>1106</v>
      </c>
      <c r="D132" s="239"/>
      <c r="E132" s="239"/>
      <c r="F132" s="240" t="s">
        <v>1095</v>
      </c>
      <c r="G132" s="239"/>
      <c r="H132" s="239" t="s">
        <v>1107</v>
      </c>
      <c r="I132" s="239" t="s">
        <v>1091</v>
      </c>
      <c r="J132" s="239">
        <v>20</v>
      </c>
      <c r="K132" s="261"/>
    </row>
    <row r="133" spans="2:11" s="1" customFormat="1" ht="15" customHeight="1">
      <c r="B133" s="258"/>
      <c r="C133" s="215" t="s">
        <v>1094</v>
      </c>
      <c r="D133" s="215"/>
      <c r="E133" s="215"/>
      <c r="F133" s="236" t="s">
        <v>1095</v>
      </c>
      <c r="G133" s="215"/>
      <c r="H133" s="215" t="s">
        <v>1129</v>
      </c>
      <c r="I133" s="215" t="s">
        <v>1091</v>
      </c>
      <c r="J133" s="215">
        <v>50</v>
      </c>
      <c r="K133" s="261"/>
    </row>
    <row r="134" spans="2:11" s="1" customFormat="1" ht="15" customHeight="1">
      <c r="B134" s="258"/>
      <c r="C134" s="215" t="s">
        <v>1108</v>
      </c>
      <c r="D134" s="215"/>
      <c r="E134" s="215"/>
      <c r="F134" s="236" t="s">
        <v>1095</v>
      </c>
      <c r="G134" s="215"/>
      <c r="H134" s="215" t="s">
        <v>1129</v>
      </c>
      <c r="I134" s="215" t="s">
        <v>1091</v>
      </c>
      <c r="J134" s="215">
        <v>50</v>
      </c>
      <c r="K134" s="261"/>
    </row>
    <row r="135" spans="2:11" s="1" customFormat="1" ht="15" customHeight="1">
      <c r="B135" s="258"/>
      <c r="C135" s="215" t="s">
        <v>1114</v>
      </c>
      <c r="D135" s="215"/>
      <c r="E135" s="215"/>
      <c r="F135" s="236" t="s">
        <v>1095</v>
      </c>
      <c r="G135" s="215"/>
      <c r="H135" s="215" t="s">
        <v>1129</v>
      </c>
      <c r="I135" s="215" t="s">
        <v>1091</v>
      </c>
      <c r="J135" s="215">
        <v>50</v>
      </c>
      <c r="K135" s="261"/>
    </row>
    <row r="136" spans="2:11" s="1" customFormat="1" ht="15" customHeight="1">
      <c r="B136" s="258"/>
      <c r="C136" s="215" t="s">
        <v>1116</v>
      </c>
      <c r="D136" s="215"/>
      <c r="E136" s="215"/>
      <c r="F136" s="236" t="s">
        <v>1095</v>
      </c>
      <c r="G136" s="215"/>
      <c r="H136" s="215" t="s">
        <v>1129</v>
      </c>
      <c r="I136" s="215" t="s">
        <v>1091</v>
      </c>
      <c r="J136" s="215">
        <v>50</v>
      </c>
      <c r="K136" s="261"/>
    </row>
    <row r="137" spans="2:11" s="1" customFormat="1" ht="15" customHeight="1">
      <c r="B137" s="258"/>
      <c r="C137" s="215" t="s">
        <v>1117</v>
      </c>
      <c r="D137" s="215"/>
      <c r="E137" s="215"/>
      <c r="F137" s="236" t="s">
        <v>1095</v>
      </c>
      <c r="G137" s="215"/>
      <c r="H137" s="215" t="s">
        <v>1142</v>
      </c>
      <c r="I137" s="215" t="s">
        <v>1091</v>
      </c>
      <c r="J137" s="215">
        <v>255</v>
      </c>
      <c r="K137" s="261"/>
    </row>
    <row r="138" spans="2:11" s="1" customFormat="1" ht="15" customHeight="1">
      <c r="B138" s="258"/>
      <c r="C138" s="215" t="s">
        <v>1119</v>
      </c>
      <c r="D138" s="215"/>
      <c r="E138" s="215"/>
      <c r="F138" s="236" t="s">
        <v>1089</v>
      </c>
      <c r="G138" s="215"/>
      <c r="H138" s="215" t="s">
        <v>1143</v>
      </c>
      <c r="I138" s="215" t="s">
        <v>1121</v>
      </c>
      <c r="J138" s="215"/>
      <c r="K138" s="261"/>
    </row>
    <row r="139" spans="2:11" s="1" customFormat="1" ht="15" customHeight="1">
      <c r="B139" s="258"/>
      <c r="C139" s="215" t="s">
        <v>1122</v>
      </c>
      <c r="D139" s="215"/>
      <c r="E139" s="215"/>
      <c r="F139" s="236" t="s">
        <v>1089</v>
      </c>
      <c r="G139" s="215"/>
      <c r="H139" s="215" t="s">
        <v>1144</v>
      </c>
      <c r="I139" s="215" t="s">
        <v>1124</v>
      </c>
      <c r="J139" s="215"/>
      <c r="K139" s="261"/>
    </row>
    <row r="140" spans="2:11" s="1" customFormat="1" ht="15" customHeight="1">
      <c r="B140" s="258"/>
      <c r="C140" s="215" t="s">
        <v>1125</v>
      </c>
      <c r="D140" s="215"/>
      <c r="E140" s="215"/>
      <c r="F140" s="236" t="s">
        <v>1089</v>
      </c>
      <c r="G140" s="215"/>
      <c r="H140" s="215" t="s">
        <v>1125</v>
      </c>
      <c r="I140" s="215" t="s">
        <v>1124</v>
      </c>
      <c r="J140" s="215"/>
      <c r="K140" s="261"/>
    </row>
    <row r="141" spans="2:11" s="1" customFormat="1" ht="15" customHeight="1">
      <c r="B141" s="258"/>
      <c r="C141" s="215" t="s">
        <v>35</v>
      </c>
      <c r="D141" s="215"/>
      <c r="E141" s="215"/>
      <c r="F141" s="236" t="s">
        <v>1089</v>
      </c>
      <c r="G141" s="215"/>
      <c r="H141" s="215" t="s">
        <v>1145</v>
      </c>
      <c r="I141" s="215" t="s">
        <v>1124</v>
      </c>
      <c r="J141" s="215"/>
      <c r="K141" s="261"/>
    </row>
    <row r="142" spans="2:11" s="1" customFormat="1" ht="15" customHeight="1">
      <c r="B142" s="258"/>
      <c r="C142" s="215" t="s">
        <v>1146</v>
      </c>
      <c r="D142" s="215"/>
      <c r="E142" s="215"/>
      <c r="F142" s="236" t="s">
        <v>1089</v>
      </c>
      <c r="G142" s="215"/>
      <c r="H142" s="215" t="s">
        <v>1147</v>
      </c>
      <c r="I142" s="215" t="s">
        <v>1124</v>
      </c>
      <c r="J142" s="215"/>
      <c r="K142" s="261"/>
    </row>
    <row r="143" spans="2:11" s="1" customFormat="1" ht="15" customHeight="1">
      <c r="B143" s="262"/>
      <c r="C143" s="263"/>
      <c r="D143" s="263"/>
      <c r="E143" s="263"/>
      <c r="F143" s="263"/>
      <c r="G143" s="263"/>
      <c r="H143" s="263"/>
      <c r="I143" s="263"/>
      <c r="J143" s="263"/>
      <c r="K143" s="264"/>
    </row>
    <row r="144" spans="2:11" s="1" customFormat="1" ht="18.75" customHeight="1">
      <c r="B144" s="249"/>
      <c r="C144" s="249"/>
      <c r="D144" s="249"/>
      <c r="E144" s="249"/>
      <c r="F144" s="250"/>
      <c r="G144" s="249"/>
      <c r="H144" s="249"/>
      <c r="I144" s="249"/>
      <c r="J144" s="249"/>
      <c r="K144" s="249"/>
    </row>
    <row r="145" spans="2:11" s="1" customFormat="1" ht="18.75" customHeight="1">
      <c r="B145" s="222"/>
      <c r="C145" s="222"/>
      <c r="D145" s="222"/>
      <c r="E145" s="222"/>
      <c r="F145" s="222"/>
      <c r="G145" s="222"/>
      <c r="H145" s="222"/>
      <c r="I145" s="222"/>
      <c r="J145" s="222"/>
      <c r="K145" s="222"/>
    </row>
    <row r="146" spans="2:11" s="1" customFormat="1" ht="7.5" customHeight="1">
      <c r="B146" s="223"/>
      <c r="C146" s="224"/>
      <c r="D146" s="224"/>
      <c r="E146" s="224"/>
      <c r="F146" s="224"/>
      <c r="G146" s="224"/>
      <c r="H146" s="224"/>
      <c r="I146" s="224"/>
      <c r="J146" s="224"/>
      <c r="K146" s="225"/>
    </row>
    <row r="147" spans="2:11" s="1" customFormat="1" ht="45" customHeight="1">
      <c r="B147" s="226"/>
      <c r="C147" s="336" t="s">
        <v>1148</v>
      </c>
      <c r="D147" s="336"/>
      <c r="E147" s="336"/>
      <c r="F147" s="336"/>
      <c r="G147" s="336"/>
      <c r="H147" s="336"/>
      <c r="I147" s="336"/>
      <c r="J147" s="336"/>
      <c r="K147" s="227"/>
    </row>
    <row r="148" spans="2:11" s="1" customFormat="1" ht="17.25" customHeight="1">
      <c r="B148" s="226"/>
      <c r="C148" s="228" t="s">
        <v>1083</v>
      </c>
      <c r="D148" s="228"/>
      <c r="E148" s="228"/>
      <c r="F148" s="228" t="s">
        <v>1084</v>
      </c>
      <c r="G148" s="229"/>
      <c r="H148" s="228" t="s">
        <v>51</v>
      </c>
      <c r="I148" s="228" t="s">
        <v>54</v>
      </c>
      <c r="J148" s="228" t="s">
        <v>1085</v>
      </c>
      <c r="K148" s="227"/>
    </row>
    <row r="149" spans="2:11" s="1" customFormat="1" ht="17.25" customHeight="1">
      <c r="B149" s="226"/>
      <c r="C149" s="230" t="s">
        <v>1086</v>
      </c>
      <c r="D149" s="230"/>
      <c r="E149" s="230"/>
      <c r="F149" s="231" t="s">
        <v>1087</v>
      </c>
      <c r="G149" s="232"/>
      <c r="H149" s="230"/>
      <c r="I149" s="230"/>
      <c r="J149" s="230" t="s">
        <v>1088</v>
      </c>
      <c r="K149" s="227"/>
    </row>
    <row r="150" spans="2:11" s="1" customFormat="1" ht="5.25" customHeight="1">
      <c r="B150" s="238"/>
      <c r="C150" s="233"/>
      <c r="D150" s="233"/>
      <c r="E150" s="233"/>
      <c r="F150" s="233"/>
      <c r="G150" s="234"/>
      <c r="H150" s="233"/>
      <c r="I150" s="233"/>
      <c r="J150" s="233"/>
      <c r="K150" s="261"/>
    </row>
    <row r="151" spans="2:11" s="1" customFormat="1" ht="15" customHeight="1">
      <c r="B151" s="238"/>
      <c r="C151" s="265" t="s">
        <v>1092</v>
      </c>
      <c r="D151" s="215"/>
      <c r="E151" s="215"/>
      <c r="F151" s="266" t="s">
        <v>1089</v>
      </c>
      <c r="G151" s="215"/>
      <c r="H151" s="265" t="s">
        <v>1129</v>
      </c>
      <c r="I151" s="265" t="s">
        <v>1091</v>
      </c>
      <c r="J151" s="265">
        <v>120</v>
      </c>
      <c r="K151" s="261"/>
    </row>
    <row r="152" spans="2:11" s="1" customFormat="1" ht="15" customHeight="1">
      <c r="B152" s="238"/>
      <c r="C152" s="265" t="s">
        <v>1138</v>
      </c>
      <c r="D152" s="215"/>
      <c r="E152" s="215"/>
      <c r="F152" s="266" t="s">
        <v>1089</v>
      </c>
      <c r="G152" s="215"/>
      <c r="H152" s="265" t="s">
        <v>1149</v>
      </c>
      <c r="I152" s="265" t="s">
        <v>1091</v>
      </c>
      <c r="J152" s="265" t="s">
        <v>1140</v>
      </c>
      <c r="K152" s="261"/>
    </row>
    <row r="153" spans="2:11" s="1" customFormat="1" ht="15" customHeight="1">
      <c r="B153" s="238"/>
      <c r="C153" s="265" t="s">
        <v>1037</v>
      </c>
      <c r="D153" s="215"/>
      <c r="E153" s="215"/>
      <c r="F153" s="266" t="s">
        <v>1089</v>
      </c>
      <c r="G153" s="215"/>
      <c r="H153" s="265" t="s">
        <v>1150</v>
      </c>
      <c r="I153" s="265" t="s">
        <v>1091</v>
      </c>
      <c r="J153" s="265" t="s">
        <v>1140</v>
      </c>
      <c r="K153" s="261"/>
    </row>
    <row r="154" spans="2:11" s="1" customFormat="1" ht="15" customHeight="1">
      <c r="B154" s="238"/>
      <c r="C154" s="265" t="s">
        <v>1094</v>
      </c>
      <c r="D154" s="215"/>
      <c r="E154" s="215"/>
      <c r="F154" s="266" t="s">
        <v>1095</v>
      </c>
      <c r="G154" s="215"/>
      <c r="H154" s="265" t="s">
        <v>1129</v>
      </c>
      <c r="I154" s="265" t="s">
        <v>1091</v>
      </c>
      <c r="J154" s="265">
        <v>50</v>
      </c>
      <c r="K154" s="261"/>
    </row>
    <row r="155" spans="2:11" s="1" customFormat="1" ht="15" customHeight="1">
      <c r="B155" s="238"/>
      <c r="C155" s="265" t="s">
        <v>1097</v>
      </c>
      <c r="D155" s="215"/>
      <c r="E155" s="215"/>
      <c r="F155" s="266" t="s">
        <v>1089</v>
      </c>
      <c r="G155" s="215"/>
      <c r="H155" s="265" t="s">
        <v>1129</v>
      </c>
      <c r="I155" s="265" t="s">
        <v>1099</v>
      </c>
      <c r="J155" s="265"/>
      <c r="K155" s="261"/>
    </row>
    <row r="156" spans="2:11" s="1" customFormat="1" ht="15" customHeight="1">
      <c r="B156" s="238"/>
      <c r="C156" s="265" t="s">
        <v>1108</v>
      </c>
      <c r="D156" s="215"/>
      <c r="E156" s="215"/>
      <c r="F156" s="266" t="s">
        <v>1095</v>
      </c>
      <c r="G156" s="215"/>
      <c r="H156" s="265" t="s">
        <v>1129</v>
      </c>
      <c r="I156" s="265" t="s">
        <v>1091</v>
      </c>
      <c r="J156" s="265">
        <v>50</v>
      </c>
      <c r="K156" s="261"/>
    </row>
    <row r="157" spans="2:11" s="1" customFormat="1" ht="15" customHeight="1">
      <c r="B157" s="238"/>
      <c r="C157" s="265" t="s">
        <v>1116</v>
      </c>
      <c r="D157" s="215"/>
      <c r="E157" s="215"/>
      <c r="F157" s="266" t="s">
        <v>1095</v>
      </c>
      <c r="G157" s="215"/>
      <c r="H157" s="265" t="s">
        <v>1129</v>
      </c>
      <c r="I157" s="265" t="s">
        <v>1091</v>
      </c>
      <c r="J157" s="265">
        <v>50</v>
      </c>
      <c r="K157" s="261"/>
    </row>
    <row r="158" spans="2:11" s="1" customFormat="1" ht="15" customHeight="1">
      <c r="B158" s="238"/>
      <c r="C158" s="265" t="s">
        <v>1114</v>
      </c>
      <c r="D158" s="215"/>
      <c r="E158" s="215"/>
      <c r="F158" s="266" t="s">
        <v>1095</v>
      </c>
      <c r="G158" s="215"/>
      <c r="H158" s="265" t="s">
        <v>1129</v>
      </c>
      <c r="I158" s="265" t="s">
        <v>1091</v>
      </c>
      <c r="J158" s="265">
        <v>50</v>
      </c>
      <c r="K158" s="261"/>
    </row>
    <row r="159" spans="2:11" s="1" customFormat="1" ht="15" customHeight="1">
      <c r="B159" s="238"/>
      <c r="C159" s="265" t="s">
        <v>101</v>
      </c>
      <c r="D159" s="215"/>
      <c r="E159" s="215"/>
      <c r="F159" s="266" t="s">
        <v>1089</v>
      </c>
      <c r="G159" s="215"/>
      <c r="H159" s="265" t="s">
        <v>1151</v>
      </c>
      <c r="I159" s="265" t="s">
        <v>1091</v>
      </c>
      <c r="J159" s="265" t="s">
        <v>1152</v>
      </c>
      <c r="K159" s="261"/>
    </row>
    <row r="160" spans="2:11" s="1" customFormat="1" ht="15" customHeight="1">
      <c r="B160" s="238"/>
      <c r="C160" s="265" t="s">
        <v>1153</v>
      </c>
      <c r="D160" s="215"/>
      <c r="E160" s="215"/>
      <c r="F160" s="266" t="s">
        <v>1089</v>
      </c>
      <c r="G160" s="215"/>
      <c r="H160" s="265" t="s">
        <v>1154</v>
      </c>
      <c r="I160" s="265" t="s">
        <v>1124</v>
      </c>
      <c r="J160" s="265"/>
      <c r="K160" s="261"/>
    </row>
    <row r="161" spans="2:11" s="1" customFormat="1" ht="15" customHeight="1">
      <c r="B161" s="267"/>
      <c r="C161" s="247"/>
      <c r="D161" s="247"/>
      <c r="E161" s="247"/>
      <c r="F161" s="247"/>
      <c r="G161" s="247"/>
      <c r="H161" s="247"/>
      <c r="I161" s="247"/>
      <c r="J161" s="247"/>
      <c r="K161" s="268"/>
    </row>
    <row r="162" spans="2:11" s="1" customFormat="1" ht="18.75" customHeight="1">
      <c r="B162" s="249"/>
      <c r="C162" s="259"/>
      <c r="D162" s="259"/>
      <c r="E162" s="259"/>
      <c r="F162" s="269"/>
      <c r="G162" s="259"/>
      <c r="H162" s="259"/>
      <c r="I162" s="259"/>
      <c r="J162" s="259"/>
      <c r="K162" s="249"/>
    </row>
    <row r="163" spans="2:11" s="1" customFormat="1" ht="18.75" customHeight="1">
      <c r="B163" s="222"/>
      <c r="C163" s="222"/>
      <c r="D163" s="222"/>
      <c r="E163" s="222"/>
      <c r="F163" s="222"/>
      <c r="G163" s="222"/>
      <c r="H163" s="222"/>
      <c r="I163" s="222"/>
      <c r="J163" s="222"/>
      <c r="K163" s="222"/>
    </row>
    <row r="164" spans="2:11" s="1" customFormat="1" ht="7.5" customHeight="1">
      <c r="B164" s="204"/>
      <c r="C164" s="205"/>
      <c r="D164" s="205"/>
      <c r="E164" s="205"/>
      <c r="F164" s="205"/>
      <c r="G164" s="205"/>
      <c r="H164" s="205"/>
      <c r="I164" s="205"/>
      <c r="J164" s="205"/>
      <c r="K164" s="206"/>
    </row>
    <row r="165" spans="2:11" s="1" customFormat="1" ht="45" customHeight="1">
      <c r="B165" s="207"/>
      <c r="C165" s="334" t="s">
        <v>1155</v>
      </c>
      <c r="D165" s="334"/>
      <c r="E165" s="334"/>
      <c r="F165" s="334"/>
      <c r="G165" s="334"/>
      <c r="H165" s="334"/>
      <c r="I165" s="334"/>
      <c r="J165" s="334"/>
      <c r="K165" s="208"/>
    </row>
    <row r="166" spans="2:11" s="1" customFormat="1" ht="17.25" customHeight="1">
      <c r="B166" s="207"/>
      <c r="C166" s="228" t="s">
        <v>1083</v>
      </c>
      <c r="D166" s="228"/>
      <c r="E166" s="228"/>
      <c r="F166" s="228" t="s">
        <v>1084</v>
      </c>
      <c r="G166" s="270"/>
      <c r="H166" s="271" t="s">
        <v>51</v>
      </c>
      <c r="I166" s="271" t="s">
        <v>54</v>
      </c>
      <c r="J166" s="228" t="s">
        <v>1085</v>
      </c>
      <c r="K166" s="208"/>
    </row>
    <row r="167" spans="2:11" s="1" customFormat="1" ht="17.25" customHeight="1">
      <c r="B167" s="209"/>
      <c r="C167" s="230" t="s">
        <v>1086</v>
      </c>
      <c r="D167" s="230"/>
      <c r="E167" s="230"/>
      <c r="F167" s="231" t="s">
        <v>1087</v>
      </c>
      <c r="G167" s="272"/>
      <c r="H167" s="273"/>
      <c r="I167" s="273"/>
      <c r="J167" s="230" t="s">
        <v>1088</v>
      </c>
      <c r="K167" s="210"/>
    </row>
    <row r="168" spans="2:11" s="1" customFormat="1" ht="5.25" customHeight="1">
      <c r="B168" s="238"/>
      <c r="C168" s="233"/>
      <c r="D168" s="233"/>
      <c r="E168" s="233"/>
      <c r="F168" s="233"/>
      <c r="G168" s="234"/>
      <c r="H168" s="233"/>
      <c r="I168" s="233"/>
      <c r="J168" s="233"/>
      <c r="K168" s="261"/>
    </row>
    <row r="169" spans="2:11" s="1" customFormat="1" ht="15" customHeight="1">
      <c r="B169" s="238"/>
      <c r="C169" s="215" t="s">
        <v>1092</v>
      </c>
      <c r="D169" s="215"/>
      <c r="E169" s="215"/>
      <c r="F169" s="236" t="s">
        <v>1089</v>
      </c>
      <c r="G169" s="215"/>
      <c r="H169" s="215" t="s">
        <v>1129</v>
      </c>
      <c r="I169" s="215" t="s">
        <v>1091</v>
      </c>
      <c r="J169" s="215">
        <v>120</v>
      </c>
      <c r="K169" s="261"/>
    </row>
    <row r="170" spans="2:11" s="1" customFormat="1" ht="15" customHeight="1">
      <c r="B170" s="238"/>
      <c r="C170" s="215" t="s">
        <v>1138</v>
      </c>
      <c r="D170" s="215"/>
      <c r="E170" s="215"/>
      <c r="F170" s="236" t="s">
        <v>1089</v>
      </c>
      <c r="G170" s="215"/>
      <c r="H170" s="215" t="s">
        <v>1139</v>
      </c>
      <c r="I170" s="215" t="s">
        <v>1091</v>
      </c>
      <c r="J170" s="215" t="s">
        <v>1140</v>
      </c>
      <c r="K170" s="261"/>
    </row>
    <row r="171" spans="2:11" s="1" customFormat="1" ht="15" customHeight="1">
      <c r="B171" s="238"/>
      <c r="C171" s="215" t="s">
        <v>1037</v>
      </c>
      <c r="D171" s="215"/>
      <c r="E171" s="215"/>
      <c r="F171" s="236" t="s">
        <v>1089</v>
      </c>
      <c r="G171" s="215"/>
      <c r="H171" s="215" t="s">
        <v>1156</v>
      </c>
      <c r="I171" s="215" t="s">
        <v>1091</v>
      </c>
      <c r="J171" s="215" t="s">
        <v>1140</v>
      </c>
      <c r="K171" s="261"/>
    </row>
    <row r="172" spans="2:11" s="1" customFormat="1" ht="15" customHeight="1">
      <c r="B172" s="238"/>
      <c r="C172" s="215" t="s">
        <v>1094</v>
      </c>
      <c r="D172" s="215"/>
      <c r="E172" s="215"/>
      <c r="F172" s="236" t="s">
        <v>1095</v>
      </c>
      <c r="G172" s="215"/>
      <c r="H172" s="215" t="s">
        <v>1156</v>
      </c>
      <c r="I172" s="215" t="s">
        <v>1091</v>
      </c>
      <c r="J172" s="215">
        <v>50</v>
      </c>
      <c r="K172" s="261"/>
    </row>
    <row r="173" spans="2:11" s="1" customFormat="1" ht="15" customHeight="1">
      <c r="B173" s="238"/>
      <c r="C173" s="215" t="s">
        <v>1097</v>
      </c>
      <c r="D173" s="215"/>
      <c r="E173" s="215"/>
      <c r="F173" s="236" t="s">
        <v>1089</v>
      </c>
      <c r="G173" s="215"/>
      <c r="H173" s="215" t="s">
        <v>1156</v>
      </c>
      <c r="I173" s="215" t="s">
        <v>1099</v>
      </c>
      <c r="J173" s="215"/>
      <c r="K173" s="261"/>
    </row>
    <row r="174" spans="2:11" s="1" customFormat="1" ht="15" customHeight="1">
      <c r="B174" s="238"/>
      <c r="C174" s="215" t="s">
        <v>1108</v>
      </c>
      <c r="D174" s="215"/>
      <c r="E174" s="215"/>
      <c r="F174" s="236" t="s">
        <v>1095</v>
      </c>
      <c r="G174" s="215"/>
      <c r="H174" s="215" t="s">
        <v>1156</v>
      </c>
      <c r="I174" s="215" t="s">
        <v>1091</v>
      </c>
      <c r="J174" s="215">
        <v>50</v>
      </c>
      <c r="K174" s="261"/>
    </row>
    <row r="175" spans="2:11" s="1" customFormat="1" ht="15" customHeight="1">
      <c r="B175" s="238"/>
      <c r="C175" s="215" t="s">
        <v>1116</v>
      </c>
      <c r="D175" s="215"/>
      <c r="E175" s="215"/>
      <c r="F175" s="236" t="s">
        <v>1095</v>
      </c>
      <c r="G175" s="215"/>
      <c r="H175" s="215" t="s">
        <v>1156</v>
      </c>
      <c r="I175" s="215" t="s">
        <v>1091</v>
      </c>
      <c r="J175" s="215">
        <v>50</v>
      </c>
      <c r="K175" s="261"/>
    </row>
    <row r="176" spans="2:11" s="1" customFormat="1" ht="15" customHeight="1">
      <c r="B176" s="238"/>
      <c r="C176" s="215" t="s">
        <v>1114</v>
      </c>
      <c r="D176" s="215"/>
      <c r="E176" s="215"/>
      <c r="F176" s="236" t="s">
        <v>1095</v>
      </c>
      <c r="G176" s="215"/>
      <c r="H176" s="215" t="s">
        <v>1156</v>
      </c>
      <c r="I176" s="215" t="s">
        <v>1091</v>
      </c>
      <c r="J176" s="215">
        <v>50</v>
      </c>
      <c r="K176" s="261"/>
    </row>
    <row r="177" spans="2:11" s="1" customFormat="1" ht="15" customHeight="1">
      <c r="B177" s="238"/>
      <c r="C177" s="215" t="s">
        <v>137</v>
      </c>
      <c r="D177" s="215"/>
      <c r="E177" s="215"/>
      <c r="F177" s="236" t="s">
        <v>1089</v>
      </c>
      <c r="G177" s="215"/>
      <c r="H177" s="215" t="s">
        <v>1157</v>
      </c>
      <c r="I177" s="215" t="s">
        <v>1158</v>
      </c>
      <c r="J177" s="215"/>
      <c r="K177" s="261"/>
    </row>
    <row r="178" spans="2:11" s="1" customFormat="1" ht="15" customHeight="1">
      <c r="B178" s="238"/>
      <c r="C178" s="215" t="s">
        <v>54</v>
      </c>
      <c r="D178" s="215"/>
      <c r="E178" s="215"/>
      <c r="F178" s="236" t="s">
        <v>1089</v>
      </c>
      <c r="G178" s="215"/>
      <c r="H178" s="215" t="s">
        <v>1159</v>
      </c>
      <c r="I178" s="215" t="s">
        <v>1160</v>
      </c>
      <c r="J178" s="215">
        <v>1</v>
      </c>
      <c r="K178" s="261"/>
    </row>
    <row r="179" spans="2:11" s="1" customFormat="1" ht="15" customHeight="1">
      <c r="B179" s="238"/>
      <c r="C179" s="215" t="s">
        <v>50</v>
      </c>
      <c r="D179" s="215"/>
      <c r="E179" s="215"/>
      <c r="F179" s="236" t="s">
        <v>1089</v>
      </c>
      <c r="G179" s="215"/>
      <c r="H179" s="215" t="s">
        <v>1161</v>
      </c>
      <c r="I179" s="215" t="s">
        <v>1091</v>
      </c>
      <c r="J179" s="215">
        <v>20</v>
      </c>
      <c r="K179" s="261"/>
    </row>
    <row r="180" spans="2:11" s="1" customFormat="1" ht="15" customHeight="1">
      <c r="B180" s="238"/>
      <c r="C180" s="215" t="s">
        <v>51</v>
      </c>
      <c r="D180" s="215"/>
      <c r="E180" s="215"/>
      <c r="F180" s="236" t="s">
        <v>1089</v>
      </c>
      <c r="G180" s="215"/>
      <c r="H180" s="215" t="s">
        <v>1162</v>
      </c>
      <c r="I180" s="215" t="s">
        <v>1091</v>
      </c>
      <c r="J180" s="215">
        <v>255</v>
      </c>
      <c r="K180" s="261"/>
    </row>
    <row r="181" spans="2:11" s="1" customFormat="1" ht="15" customHeight="1">
      <c r="B181" s="238"/>
      <c r="C181" s="215" t="s">
        <v>138</v>
      </c>
      <c r="D181" s="215"/>
      <c r="E181" s="215"/>
      <c r="F181" s="236" t="s">
        <v>1089</v>
      </c>
      <c r="G181" s="215"/>
      <c r="H181" s="215" t="s">
        <v>1053</v>
      </c>
      <c r="I181" s="215" t="s">
        <v>1091</v>
      </c>
      <c r="J181" s="215">
        <v>10</v>
      </c>
      <c r="K181" s="261"/>
    </row>
    <row r="182" spans="2:11" s="1" customFormat="1" ht="15" customHeight="1">
      <c r="B182" s="238"/>
      <c r="C182" s="215" t="s">
        <v>139</v>
      </c>
      <c r="D182" s="215"/>
      <c r="E182" s="215"/>
      <c r="F182" s="236" t="s">
        <v>1089</v>
      </c>
      <c r="G182" s="215"/>
      <c r="H182" s="215" t="s">
        <v>1163</v>
      </c>
      <c r="I182" s="215" t="s">
        <v>1124</v>
      </c>
      <c r="J182" s="215"/>
      <c r="K182" s="261"/>
    </row>
    <row r="183" spans="2:11" s="1" customFormat="1" ht="15" customHeight="1">
      <c r="B183" s="238"/>
      <c r="C183" s="215" t="s">
        <v>1164</v>
      </c>
      <c r="D183" s="215"/>
      <c r="E183" s="215"/>
      <c r="F183" s="236" t="s">
        <v>1089</v>
      </c>
      <c r="G183" s="215"/>
      <c r="H183" s="215" t="s">
        <v>1165</v>
      </c>
      <c r="I183" s="215" t="s">
        <v>1124</v>
      </c>
      <c r="J183" s="215"/>
      <c r="K183" s="261"/>
    </row>
    <row r="184" spans="2:11" s="1" customFormat="1" ht="15" customHeight="1">
      <c r="B184" s="238"/>
      <c r="C184" s="215" t="s">
        <v>1153</v>
      </c>
      <c r="D184" s="215"/>
      <c r="E184" s="215"/>
      <c r="F184" s="236" t="s">
        <v>1089</v>
      </c>
      <c r="G184" s="215"/>
      <c r="H184" s="215" t="s">
        <v>1166</v>
      </c>
      <c r="I184" s="215" t="s">
        <v>1124</v>
      </c>
      <c r="J184" s="215"/>
      <c r="K184" s="261"/>
    </row>
    <row r="185" spans="2:11" s="1" customFormat="1" ht="15" customHeight="1">
      <c r="B185" s="238"/>
      <c r="C185" s="215" t="s">
        <v>141</v>
      </c>
      <c r="D185" s="215"/>
      <c r="E185" s="215"/>
      <c r="F185" s="236" t="s">
        <v>1095</v>
      </c>
      <c r="G185" s="215"/>
      <c r="H185" s="215" t="s">
        <v>1167</v>
      </c>
      <c r="I185" s="215" t="s">
        <v>1091</v>
      </c>
      <c r="J185" s="215">
        <v>50</v>
      </c>
      <c r="K185" s="261"/>
    </row>
    <row r="186" spans="2:11" s="1" customFormat="1" ht="15" customHeight="1">
      <c r="B186" s="238"/>
      <c r="C186" s="215" t="s">
        <v>1168</v>
      </c>
      <c r="D186" s="215"/>
      <c r="E186" s="215"/>
      <c r="F186" s="236" t="s">
        <v>1095</v>
      </c>
      <c r="G186" s="215"/>
      <c r="H186" s="215" t="s">
        <v>1169</v>
      </c>
      <c r="I186" s="215" t="s">
        <v>1170</v>
      </c>
      <c r="J186" s="215"/>
      <c r="K186" s="261"/>
    </row>
    <row r="187" spans="2:11" s="1" customFormat="1" ht="15" customHeight="1">
      <c r="B187" s="238"/>
      <c r="C187" s="215" t="s">
        <v>1171</v>
      </c>
      <c r="D187" s="215"/>
      <c r="E187" s="215"/>
      <c r="F187" s="236" t="s">
        <v>1095</v>
      </c>
      <c r="G187" s="215"/>
      <c r="H187" s="215" t="s">
        <v>1172</v>
      </c>
      <c r="I187" s="215" t="s">
        <v>1170</v>
      </c>
      <c r="J187" s="215"/>
      <c r="K187" s="261"/>
    </row>
    <row r="188" spans="2:11" s="1" customFormat="1" ht="15" customHeight="1">
      <c r="B188" s="238"/>
      <c r="C188" s="215" t="s">
        <v>1173</v>
      </c>
      <c r="D188" s="215"/>
      <c r="E188" s="215"/>
      <c r="F188" s="236" t="s">
        <v>1095</v>
      </c>
      <c r="G188" s="215"/>
      <c r="H188" s="215" t="s">
        <v>1174</v>
      </c>
      <c r="I188" s="215" t="s">
        <v>1170</v>
      </c>
      <c r="J188" s="215"/>
      <c r="K188" s="261"/>
    </row>
    <row r="189" spans="2:11" s="1" customFormat="1" ht="15" customHeight="1">
      <c r="B189" s="238"/>
      <c r="C189" s="274" t="s">
        <v>1175</v>
      </c>
      <c r="D189" s="215"/>
      <c r="E189" s="215"/>
      <c r="F189" s="236" t="s">
        <v>1095</v>
      </c>
      <c r="G189" s="215"/>
      <c r="H189" s="215" t="s">
        <v>1176</v>
      </c>
      <c r="I189" s="215" t="s">
        <v>1177</v>
      </c>
      <c r="J189" s="275" t="s">
        <v>1178</v>
      </c>
      <c r="K189" s="261"/>
    </row>
    <row r="190" spans="2:11" s="17" customFormat="1" ht="15" customHeight="1">
      <c r="B190" s="276"/>
      <c r="C190" s="277" t="s">
        <v>1179</v>
      </c>
      <c r="D190" s="278"/>
      <c r="E190" s="278"/>
      <c r="F190" s="279" t="s">
        <v>1095</v>
      </c>
      <c r="G190" s="278"/>
      <c r="H190" s="278" t="s">
        <v>1180</v>
      </c>
      <c r="I190" s="278" t="s">
        <v>1177</v>
      </c>
      <c r="J190" s="280" t="s">
        <v>1178</v>
      </c>
      <c r="K190" s="281"/>
    </row>
    <row r="191" spans="2:11" s="1" customFormat="1" ht="15" customHeight="1">
      <c r="B191" s="238"/>
      <c r="C191" s="274" t="s">
        <v>39</v>
      </c>
      <c r="D191" s="215"/>
      <c r="E191" s="215"/>
      <c r="F191" s="236" t="s">
        <v>1089</v>
      </c>
      <c r="G191" s="215"/>
      <c r="H191" s="212" t="s">
        <v>1181</v>
      </c>
      <c r="I191" s="215" t="s">
        <v>1182</v>
      </c>
      <c r="J191" s="215"/>
      <c r="K191" s="261"/>
    </row>
    <row r="192" spans="2:11" s="1" customFormat="1" ht="15" customHeight="1">
      <c r="B192" s="238"/>
      <c r="C192" s="274" t="s">
        <v>1183</v>
      </c>
      <c r="D192" s="215"/>
      <c r="E192" s="215"/>
      <c r="F192" s="236" t="s">
        <v>1089</v>
      </c>
      <c r="G192" s="215"/>
      <c r="H192" s="215" t="s">
        <v>1184</v>
      </c>
      <c r="I192" s="215" t="s">
        <v>1124</v>
      </c>
      <c r="J192" s="215"/>
      <c r="K192" s="261"/>
    </row>
    <row r="193" spans="2:11" s="1" customFormat="1" ht="15" customHeight="1">
      <c r="B193" s="238"/>
      <c r="C193" s="274" t="s">
        <v>1185</v>
      </c>
      <c r="D193" s="215"/>
      <c r="E193" s="215"/>
      <c r="F193" s="236" t="s">
        <v>1089</v>
      </c>
      <c r="G193" s="215"/>
      <c r="H193" s="215" t="s">
        <v>1186</v>
      </c>
      <c r="I193" s="215" t="s">
        <v>1124</v>
      </c>
      <c r="J193" s="215"/>
      <c r="K193" s="261"/>
    </row>
    <row r="194" spans="2:11" s="1" customFormat="1" ht="15" customHeight="1">
      <c r="B194" s="238"/>
      <c r="C194" s="274" t="s">
        <v>1187</v>
      </c>
      <c r="D194" s="215"/>
      <c r="E194" s="215"/>
      <c r="F194" s="236" t="s">
        <v>1095</v>
      </c>
      <c r="G194" s="215"/>
      <c r="H194" s="215" t="s">
        <v>1188</v>
      </c>
      <c r="I194" s="215" t="s">
        <v>1124</v>
      </c>
      <c r="J194" s="215"/>
      <c r="K194" s="261"/>
    </row>
    <row r="195" spans="2:11" s="1" customFormat="1" ht="15" customHeight="1">
      <c r="B195" s="267"/>
      <c r="C195" s="282"/>
      <c r="D195" s="247"/>
      <c r="E195" s="247"/>
      <c r="F195" s="247"/>
      <c r="G195" s="247"/>
      <c r="H195" s="247"/>
      <c r="I195" s="247"/>
      <c r="J195" s="247"/>
      <c r="K195" s="268"/>
    </row>
    <row r="196" spans="2:11" s="1" customFormat="1" ht="18.75" customHeight="1">
      <c r="B196" s="249"/>
      <c r="C196" s="259"/>
      <c r="D196" s="259"/>
      <c r="E196" s="259"/>
      <c r="F196" s="269"/>
      <c r="G196" s="259"/>
      <c r="H196" s="259"/>
      <c r="I196" s="259"/>
      <c r="J196" s="259"/>
      <c r="K196" s="249"/>
    </row>
    <row r="197" spans="2:11" s="1" customFormat="1" ht="18.75" customHeight="1">
      <c r="B197" s="249"/>
      <c r="C197" s="259"/>
      <c r="D197" s="259"/>
      <c r="E197" s="259"/>
      <c r="F197" s="269"/>
      <c r="G197" s="259"/>
      <c r="H197" s="259"/>
      <c r="I197" s="259"/>
      <c r="J197" s="259"/>
      <c r="K197" s="249"/>
    </row>
    <row r="198" spans="2:11" s="1" customFormat="1" ht="18.75" customHeight="1">
      <c r="B198" s="222"/>
      <c r="C198" s="222"/>
      <c r="D198" s="222"/>
      <c r="E198" s="222"/>
      <c r="F198" s="222"/>
      <c r="G198" s="222"/>
      <c r="H198" s="222"/>
      <c r="I198" s="222"/>
      <c r="J198" s="222"/>
      <c r="K198" s="222"/>
    </row>
    <row r="199" spans="2:11" s="1" customFormat="1" ht="13.5">
      <c r="B199" s="204"/>
      <c r="C199" s="205"/>
      <c r="D199" s="205"/>
      <c r="E199" s="205"/>
      <c r="F199" s="205"/>
      <c r="G199" s="205"/>
      <c r="H199" s="205"/>
      <c r="I199" s="205"/>
      <c r="J199" s="205"/>
      <c r="K199" s="206"/>
    </row>
    <row r="200" spans="2:11" s="1" customFormat="1" ht="21">
      <c r="B200" s="207"/>
      <c r="C200" s="334" t="s">
        <v>1189</v>
      </c>
      <c r="D200" s="334"/>
      <c r="E200" s="334"/>
      <c r="F200" s="334"/>
      <c r="G200" s="334"/>
      <c r="H200" s="334"/>
      <c r="I200" s="334"/>
      <c r="J200" s="334"/>
      <c r="K200" s="208"/>
    </row>
    <row r="201" spans="2:11" s="1" customFormat="1" ht="25.5" customHeight="1">
      <c r="B201" s="207"/>
      <c r="C201" s="283" t="s">
        <v>1190</v>
      </c>
      <c r="D201" s="283"/>
      <c r="E201" s="283"/>
      <c r="F201" s="283" t="s">
        <v>1191</v>
      </c>
      <c r="G201" s="284"/>
      <c r="H201" s="337" t="s">
        <v>1192</v>
      </c>
      <c r="I201" s="337"/>
      <c r="J201" s="337"/>
      <c r="K201" s="208"/>
    </row>
    <row r="202" spans="2:11" s="1" customFormat="1" ht="5.25" customHeight="1">
      <c r="B202" s="238"/>
      <c r="C202" s="233"/>
      <c r="D202" s="233"/>
      <c r="E202" s="233"/>
      <c r="F202" s="233"/>
      <c r="G202" s="259"/>
      <c r="H202" s="233"/>
      <c r="I202" s="233"/>
      <c r="J202" s="233"/>
      <c r="K202" s="261"/>
    </row>
    <row r="203" spans="2:11" s="1" customFormat="1" ht="15" customHeight="1">
      <c r="B203" s="238"/>
      <c r="C203" s="215" t="s">
        <v>1182</v>
      </c>
      <c r="D203" s="215"/>
      <c r="E203" s="215"/>
      <c r="F203" s="236" t="s">
        <v>40</v>
      </c>
      <c r="G203" s="215"/>
      <c r="H203" s="338" t="s">
        <v>1193</v>
      </c>
      <c r="I203" s="338"/>
      <c r="J203" s="338"/>
      <c r="K203" s="261"/>
    </row>
    <row r="204" spans="2:11" s="1" customFormat="1" ht="15" customHeight="1">
      <c r="B204" s="238"/>
      <c r="C204" s="215"/>
      <c r="D204" s="215"/>
      <c r="E204" s="215"/>
      <c r="F204" s="236" t="s">
        <v>41</v>
      </c>
      <c r="G204" s="215"/>
      <c r="H204" s="338" t="s">
        <v>1194</v>
      </c>
      <c r="I204" s="338"/>
      <c r="J204" s="338"/>
      <c r="K204" s="261"/>
    </row>
    <row r="205" spans="2:11" s="1" customFormat="1" ht="15" customHeight="1">
      <c r="B205" s="238"/>
      <c r="C205" s="215"/>
      <c r="D205" s="215"/>
      <c r="E205" s="215"/>
      <c r="F205" s="236" t="s">
        <v>44</v>
      </c>
      <c r="G205" s="215"/>
      <c r="H205" s="338" t="s">
        <v>1195</v>
      </c>
      <c r="I205" s="338"/>
      <c r="J205" s="338"/>
      <c r="K205" s="261"/>
    </row>
    <row r="206" spans="2:11" s="1" customFormat="1" ht="15" customHeight="1">
      <c r="B206" s="238"/>
      <c r="C206" s="215"/>
      <c r="D206" s="215"/>
      <c r="E206" s="215"/>
      <c r="F206" s="236" t="s">
        <v>42</v>
      </c>
      <c r="G206" s="215"/>
      <c r="H206" s="338" t="s">
        <v>1196</v>
      </c>
      <c r="I206" s="338"/>
      <c r="J206" s="338"/>
      <c r="K206" s="261"/>
    </row>
    <row r="207" spans="2:11" s="1" customFormat="1" ht="15" customHeight="1">
      <c r="B207" s="238"/>
      <c r="C207" s="215"/>
      <c r="D207" s="215"/>
      <c r="E207" s="215"/>
      <c r="F207" s="236" t="s">
        <v>43</v>
      </c>
      <c r="G207" s="215"/>
      <c r="H207" s="338" t="s">
        <v>1197</v>
      </c>
      <c r="I207" s="338"/>
      <c r="J207" s="338"/>
      <c r="K207" s="261"/>
    </row>
    <row r="208" spans="2:11" s="1" customFormat="1" ht="15" customHeight="1">
      <c r="B208" s="238"/>
      <c r="C208" s="215"/>
      <c r="D208" s="215"/>
      <c r="E208" s="215"/>
      <c r="F208" s="236"/>
      <c r="G208" s="215"/>
      <c r="H208" s="215"/>
      <c r="I208" s="215"/>
      <c r="J208" s="215"/>
      <c r="K208" s="261"/>
    </row>
    <row r="209" spans="2:11" s="1" customFormat="1" ht="15" customHeight="1">
      <c r="B209" s="238"/>
      <c r="C209" s="215" t="s">
        <v>1136</v>
      </c>
      <c r="D209" s="215"/>
      <c r="E209" s="215"/>
      <c r="F209" s="236" t="s">
        <v>76</v>
      </c>
      <c r="G209" s="215"/>
      <c r="H209" s="338" t="s">
        <v>1198</v>
      </c>
      <c r="I209" s="338"/>
      <c r="J209" s="338"/>
      <c r="K209" s="261"/>
    </row>
    <row r="210" spans="2:11" s="1" customFormat="1" ht="15" customHeight="1">
      <c r="B210" s="238"/>
      <c r="C210" s="215"/>
      <c r="D210" s="215"/>
      <c r="E210" s="215"/>
      <c r="F210" s="236" t="s">
        <v>1031</v>
      </c>
      <c r="G210" s="215"/>
      <c r="H210" s="338" t="s">
        <v>1032</v>
      </c>
      <c r="I210" s="338"/>
      <c r="J210" s="338"/>
      <c r="K210" s="261"/>
    </row>
    <row r="211" spans="2:11" s="1" customFormat="1" ht="15" customHeight="1">
      <c r="B211" s="238"/>
      <c r="C211" s="215"/>
      <c r="D211" s="215"/>
      <c r="E211" s="215"/>
      <c r="F211" s="236" t="s">
        <v>1029</v>
      </c>
      <c r="G211" s="215"/>
      <c r="H211" s="338" t="s">
        <v>1199</v>
      </c>
      <c r="I211" s="338"/>
      <c r="J211" s="338"/>
      <c r="K211" s="261"/>
    </row>
    <row r="212" spans="2:11" s="1" customFormat="1" ht="15" customHeight="1">
      <c r="B212" s="285"/>
      <c r="C212" s="215"/>
      <c r="D212" s="215"/>
      <c r="E212" s="215"/>
      <c r="F212" s="236" t="s">
        <v>1033</v>
      </c>
      <c r="G212" s="274"/>
      <c r="H212" s="339" t="s">
        <v>1034</v>
      </c>
      <c r="I212" s="339"/>
      <c r="J212" s="339"/>
      <c r="K212" s="286"/>
    </row>
    <row r="213" spans="2:11" s="1" customFormat="1" ht="15" customHeight="1">
      <c r="B213" s="285"/>
      <c r="C213" s="215"/>
      <c r="D213" s="215"/>
      <c r="E213" s="215"/>
      <c r="F213" s="236" t="s">
        <v>1035</v>
      </c>
      <c r="G213" s="274"/>
      <c r="H213" s="339" t="s">
        <v>1200</v>
      </c>
      <c r="I213" s="339"/>
      <c r="J213" s="339"/>
      <c r="K213" s="286"/>
    </row>
    <row r="214" spans="2:11" s="1" customFormat="1" ht="15" customHeight="1">
      <c r="B214" s="285"/>
      <c r="C214" s="215"/>
      <c r="D214" s="215"/>
      <c r="E214" s="215"/>
      <c r="F214" s="236"/>
      <c r="G214" s="274"/>
      <c r="H214" s="265"/>
      <c r="I214" s="265"/>
      <c r="J214" s="265"/>
      <c r="K214" s="286"/>
    </row>
    <row r="215" spans="2:11" s="1" customFormat="1" ht="15" customHeight="1">
      <c r="B215" s="285"/>
      <c r="C215" s="215" t="s">
        <v>1160</v>
      </c>
      <c r="D215" s="215"/>
      <c r="E215" s="215"/>
      <c r="F215" s="236">
        <v>1</v>
      </c>
      <c r="G215" s="274"/>
      <c r="H215" s="339" t="s">
        <v>1201</v>
      </c>
      <c r="I215" s="339"/>
      <c r="J215" s="339"/>
      <c r="K215" s="286"/>
    </row>
    <row r="216" spans="2:11" s="1" customFormat="1" ht="15" customHeight="1">
      <c r="B216" s="285"/>
      <c r="C216" s="215"/>
      <c r="D216" s="215"/>
      <c r="E216" s="215"/>
      <c r="F216" s="236">
        <v>2</v>
      </c>
      <c r="G216" s="274"/>
      <c r="H216" s="339" t="s">
        <v>1202</v>
      </c>
      <c r="I216" s="339"/>
      <c r="J216" s="339"/>
      <c r="K216" s="286"/>
    </row>
    <row r="217" spans="2:11" s="1" customFormat="1" ht="15" customHeight="1">
      <c r="B217" s="285"/>
      <c r="C217" s="215"/>
      <c r="D217" s="215"/>
      <c r="E217" s="215"/>
      <c r="F217" s="236">
        <v>3</v>
      </c>
      <c r="G217" s="274"/>
      <c r="H217" s="339" t="s">
        <v>1203</v>
      </c>
      <c r="I217" s="339"/>
      <c r="J217" s="339"/>
      <c r="K217" s="286"/>
    </row>
    <row r="218" spans="2:11" s="1" customFormat="1" ht="15" customHeight="1">
      <c r="B218" s="285"/>
      <c r="C218" s="215"/>
      <c r="D218" s="215"/>
      <c r="E218" s="215"/>
      <c r="F218" s="236">
        <v>4</v>
      </c>
      <c r="G218" s="274"/>
      <c r="H218" s="339" t="s">
        <v>1204</v>
      </c>
      <c r="I218" s="339"/>
      <c r="J218" s="339"/>
      <c r="K218" s="286"/>
    </row>
    <row r="219" spans="2:11" s="1" customFormat="1" ht="12.75" customHeight="1">
      <c r="B219" s="287"/>
      <c r="C219" s="288"/>
      <c r="D219" s="288"/>
      <c r="E219" s="288"/>
      <c r="F219" s="288"/>
      <c r="G219" s="288"/>
      <c r="H219" s="288"/>
      <c r="I219" s="288"/>
      <c r="J219" s="288"/>
      <c r="K219" s="289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03 - 3. prostor - 8. patro</vt:lpstr>
      <vt:lpstr>Seznam figur</vt:lpstr>
      <vt:lpstr>Pokyny pro vyplnění</vt:lpstr>
      <vt:lpstr>'03 - 3. prostor - 8. patro'!Názvy_tisku</vt:lpstr>
      <vt:lpstr>'Rekapitulace stavby'!Názvy_tisku</vt:lpstr>
      <vt:lpstr>'Seznam figur'!Názvy_tisku</vt:lpstr>
      <vt:lpstr>'03 - 3. prostor - 8. patro'!Oblast_tisku</vt:lpstr>
      <vt:lpstr>'Pokyny pro vyplnění'!Oblast_tisku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Matúš Királ</dc:creator>
  <cp:lastModifiedBy>Černý Martin</cp:lastModifiedBy>
  <dcterms:created xsi:type="dcterms:W3CDTF">2025-05-21T11:00:20Z</dcterms:created>
  <dcterms:modified xsi:type="dcterms:W3CDTF">2026-01-22T11:01:13Z</dcterms:modified>
</cp:coreProperties>
</file>